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EF0D" lockStructure="1"/>
  <bookViews>
    <workbookView xWindow="9165" yWindow="345" windowWidth="11325" windowHeight="7800" tabRatio="781" activeTab="2"/>
  </bookViews>
  <sheets>
    <sheet name="Bilaga 2" sheetId="14" r:id="rId1"/>
    <sheet name="Instruktioner" sheetId="28" r:id="rId2"/>
    <sheet name="Summering" sheetId="13" r:id="rId3"/>
    <sheet name="Kontext Krav &amp; Funktionalitet" sheetId="25" r:id="rId4"/>
    <sheet name="Krav &amp; Funktionalitet" sheetId="1" r:id="rId5"/>
    <sheet name="Införande" sheetId="9" r:id="rId6"/>
    <sheet name=" Timpriser" sheetId="12" r:id="rId7"/>
    <sheet name="Underhåll" sheetId="27" r:id="rId8"/>
  </sheets>
  <externalReferences>
    <externalReference r:id="rId9"/>
    <externalReference r:id="rId10"/>
    <externalReference r:id="rId11"/>
    <externalReference r:id="rId12"/>
    <externalReference r:id="rId13"/>
  </externalReferences>
  <definedNames>
    <definedName name="AAA" localSheetId="7">'[1]Data funktion'!$A$3:$A$30</definedName>
    <definedName name="AAAA" localSheetId="7">'[1]Data funktion'!$AB$3:$AB$30</definedName>
    <definedName name="ABBB" localSheetId="7">'[1]Data funktion'!$AC$3:$AC$30</definedName>
    <definedName name="ACCC" localSheetId="7">'[1]Data funktion'!$AD$3:$AD$30</definedName>
    <definedName name="AEEE" localSheetId="7">'[1]Data funktion'!$AG$3:$AG$29</definedName>
    <definedName name="AHHH" localSheetId="7">'[1]Data funktion'!$AK$3:$AK$30</definedName>
    <definedName name="AIII" localSheetId="7">'[1]Data funktion'!$AL$3:$AL$30</definedName>
    <definedName name="AKKK" localSheetId="7">'[1]Data funktion'!$AN$3:$AN$30</definedName>
    <definedName name="ALLL" localSheetId="7">'[1]Data funktion'!$AO$3:$AO$30</definedName>
    <definedName name="AMMM" localSheetId="7">'[1]Data funktion'!$AP$3:$AP$30</definedName>
    <definedName name="ANNN" localSheetId="7">'[1]Data funktion'!$AQ$3:$AQ$30</definedName>
    <definedName name="AOOO" localSheetId="7">'[1]Data funktion'!$AR$3:$AR$30</definedName>
    <definedName name="APPP" localSheetId="7">'[1]Data funktion'!$AS$3:$AS$30</definedName>
    <definedName name="AQQQ" localSheetId="7">'[1]Data funktion'!$AT$3:$AT$30</definedName>
    <definedName name="ARRR" localSheetId="7">'[1]Data funktion'!$AU$3:$AU$30</definedName>
    <definedName name="ASSS" localSheetId="7">'[1]Data funktion'!$AV$3:$AV$30</definedName>
    <definedName name="ATTT" localSheetId="7">'[1]Data funktion'!$AW$3:$AW$30</definedName>
    <definedName name="AUUU" localSheetId="7">'[1]Data funktion'!$AX$3:$AX$30</definedName>
    <definedName name="AVVV" localSheetId="7">'[1]Data funktion'!$AY$3:$AY$30</definedName>
    <definedName name="AWWW" localSheetId="7">'[1]Data funktion'!$AZ$3:$AZ$30</definedName>
    <definedName name="AZZZ" localSheetId="7">'[1]Data funktion'!$BC$3:$BC$30</definedName>
    <definedName name="BAAA" localSheetId="7">'[1]Data funktion'!$BD$3:$BD$30</definedName>
    <definedName name="BBB" localSheetId="7">'[2]Data funktion'!$B$3:$B$29</definedName>
    <definedName name="BBBB" localSheetId="7">'[1]Data funktion'!$BE$3:$BE$30</definedName>
    <definedName name="BCCC" localSheetId="7">'[1]Data funktion'!$BF$3:$BF$30</definedName>
    <definedName name="BFFF" localSheetId="7">'[1]Data funktion'!$BI$3:$BI$30</definedName>
    <definedName name="BGGG" localSheetId="7">'[1]Data funktion'!$BJ$3:$BJ$30</definedName>
    <definedName name="BHHH" localSheetId="7">'[1]Data funktion'!$BK$3:$BK$30</definedName>
    <definedName name="BIII" localSheetId="7">'[1]Data funktion'!$BL$3:$BL$30</definedName>
    <definedName name="BJJJ" localSheetId="7">'[1]Data funktion'!$BM$3:$BM$30</definedName>
    <definedName name="BKKK" localSheetId="7">'[1]Data funktion'!$BN$3:$BN$30</definedName>
    <definedName name="BLLL" localSheetId="7">'[1]Data funktion'!$BO$3:$BO$30</definedName>
    <definedName name="BMMM" localSheetId="7">'[1]Data funktion'!$BP$3:$BP$30</definedName>
    <definedName name="BNNN" localSheetId="7">'[1]Data funktion'!$BQ$3:$BQ$30</definedName>
    <definedName name="BOOO" localSheetId="7">'[1]Data funktion'!$BR$3:$BR$30</definedName>
    <definedName name="CCC" localSheetId="7">'[1]Data funktion'!$D$3:$D$30</definedName>
    <definedName name="DDD" localSheetId="7">'[1]Data funktion'!$E$3:$E$30</definedName>
    <definedName name="EEE" localSheetId="7">'[1]Data funktion'!$F$3:$F$30</definedName>
    <definedName name="HHH" localSheetId="7">'[1]Data funktion'!$I$3:$I$30</definedName>
    <definedName name="III" localSheetId="7">'[1]Data funktion'!$J$3:$J$30</definedName>
    <definedName name="Inforande" localSheetId="1">[3]Införande!$D$14</definedName>
    <definedName name="Inforande" localSheetId="7">[4]Införande!$D$14</definedName>
    <definedName name="Inforande">Införande!$D$18</definedName>
    <definedName name="Inforandeperiod">Införande!$F$18</definedName>
    <definedName name="Ja" localSheetId="4">'Krav &amp; Funktionalitet'!#REF!</definedName>
    <definedName name="JJJ" localSheetId="7">'[1]Data funktion'!$K$3:$K$30</definedName>
    <definedName name="juli_september_2016">Införande!$D$18</definedName>
    <definedName name="KKK" localSheetId="7">'[1]Data funktion'!$L$3:$L$30</definedName>
    <definedName name="Licenser" localSheetId="7">'[1]Data funktion'!$C$3:$C$30</definedName>
    <definedName name="LLL" localSheetId="7">'[1]Data funktion'!$M$3:$M$30</definedName>
    <definedName name="Logikext" localSheetId="7">'[1]Data funktion'!$AE$3:$AE$30</definedName>
    <definedName name="Logikint" localSheetId="7">'[1]Data funktion'!$AI$3:$AI$30</definedName>
    <definedName name="MMM" localSheetId="7">'[1]Data funktion'!$N$3:$N$30</definedName>
    <definedName name="NNN" localSheetId="7">'[1]Data funktion'!$O$3:$O$30</definedName>
    <definedName name="OOO" localSheetId="7">'[1]Data funktion'!$P$3:$P$30</definedName>
    <definedName name="PPP" localSheetId="7">'[1]Data funktion'!$Q$3:$Q$30</definedName>
    <definedName name="Publik">'[5]Data funktion'!$AX$3:$AX$30</definedName>
    <definedName name="QQQ" localSheetId="7">'[1]Data funktion'!$R$3:$R$30</definedName>
    <definedName name="RRR" localSheetId="7">'[1]Data funktion'!$S$3:$S$30</definedName>
    <definedName name="Samtliga" localSheetId="4">'Krav &amp; Funktionalitet'!#REF!,'Krav &amp; Funktionalitet'!#REF!,'Krav &amp; Funktionalitet'!#REF!,'Krav &amp; Funktionalitet'!#REF!,'Krav &amp; Funktionalitet'!#REF!,'Krav &amp; Funktionalitet'!#REF!,'Krav &amp; Funktionalitet'!#REF!,'Krav &amp; Funktionalitet'!#REF!,'Krav &amp; Funktionalitet'!#REF!,'Krav &amp; Funktionalitet'!#REF!,'Krav &amp; Funktionalitet'!#REF!,'Krav &amp; Funktionalitet'!#REF!,'Krav &amp; Funktionalitet'!#REF!,'Krav &amp; Funktionalitet'!#REF!,'Krav &amp; Funktionalitet'!#REF!,'Krav &amp; Funktionalitet'!#REF!,'Krav &amp; Funktionalitet'!#REF!,'Krav &amp; Funktionalitet'!#REF!,'Krav &amp; Funktionalitet'!#REF!,'Krav &amp; Funktionalitet'!#REF!,'Krav &amp; Funktionalitet'!#REF!,'Krav &amp; Funktionalitet'!#REF!</definedName>
    <definedName name="SSS" localSheetId="7">'[1]Data funktion'!$T$3:$T$30</definedName>
    <definedName name="TTT" localSheetId="7">'[1]Data funktion'!$U$3:$U$30</definedName>
    <definedName name="_xlnm.Print_Area" localSheetId="6">' Timpriser'!$B$1:$K$17</definedName>
    <definedName name="_xlnm.Print_Area" localSheetId="0">'Bilaga 2'!$B$1:$B$44</definedName>
    <definedName name="_xlnm.Print_Area" localSheetId="5">Införande!$B$1:$L$18</definedName>
    <definedName name="_xlnm.Print_Area" localSheetId="1">Instruktioner!$B$1:$G$99</definedName>
    <definedName name="_xlnm.Print_Area" localSheetId="2">Summering!$B$1:$H$59</definedName>
    <definedName name="_xlnm.Print_Area" localSheetId="7">Underhåll!$A$1:$O$42</definedName>
    <definedName name="UUU" localSheetId="7">'[1]Data funktion'!$V$3:$V$30</definedName>
    <definedName name="VVV" localSheetId="7">'[1]Data funktion'!$W$3:$W$30</definedName>
    <definedName name="WWW" localSheetId="7">'[1]Data funktion'!$X$3:$X$30</definedName>
    <definedName name="XXX" localSheetId="7">'[1]Data funktion'!$Y$3:$Y$30</definedName>
    <definedName name="YYY" localSheetId="7">'[1]Data funktion'!$Z$3:$Z$30</definedName>
    <definedName name="ZZZ" localSheetId="7">'[1]Data funktion'!$AA$3:$AA$30</definedName>
  </definedNames>
  <calcPr calcId="145621"/>
</workbook>
</file>

<file path=xl/calcChain.xml><?xml version="1.0" encoding="utf-8"?>
<calcChain xmlns="http://schemas.openxmlformats.org/spreadsheetml/2006/main">
  <c r="L4" i="27" l="1"/>
  <c r="G3" i="12"/>
  <c r="H3" i="9"/>
  <c r="E5" i="1"/>
  <c r="B7" i="13"/>
  <c r="G32" i="13" l="1"/>
  <c r="P124" i="13" l="1"/>
  <c r="V126" i="13" l="1"/>
  <c r="L114" i="13" s="1"/>
  <c r="U126" i="13"/>
  <c r="L115" i="13" s="1"/>
  <c r="T126" i="13"/>
  <c r="L116" i="13" s="1"/>
  <c r="S126" i="13"/>
  <c r="L117" i="13" s="1"/>
  <c r="R126" i="13"/>
  <c r="L118" i="13" s="1"/>
  <c r="Q126" i="13"/>
  <c r="L119" i="13" s="1"/>
  <c r="P126" i="13"/>
  <c r="L120" i="13" s="1"/>
  <c r="D14" i="9"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4" i="1"/>
  <c r="M45" i="1"/>
  <c r="M46" i="1"/>
  <c r="M47" i="1"/>
  <c r="M48" i="1"/>
  <c r="M49" i="1"/>
  <c r="M50" i="1"/>
  <c r="M51" i="1"/>
  <c r="M52" i="1"/>
  <c r="M53" i="1"/>
  <c r="M55" i="1"/>
  <c r="M56" i="1"/>
  <c r="M57" i="1"/>
  <c r="M58" i="1"/>
  <c r="M59" i="1"/>
  <c r="M60" i="1"/>
  <c r="M61" i="1"/>
  <c r="M62" i="1"/>
  <c r="M63" i="1"/>
  <c r="M65" i="1"/>
  <c r="M66" i="1"/>
  <c r="M67" i="1"/>
  <c r="M68" i="1"/>
  <c r="M69" i="1"/>
  <c r="M71" i="1"/>
  <c r="M72" i="1"/>
  <c r="M73" i="1"/>
  <c r="M74" i="1"/>
  <c r="M75" i="1"/>
  <c r="M76" i="1"/>
  <c r="M77" i="1"/>
  <c r="M78" i="1"/>
  <c r="M79" i="1"/>
  <c r="M80" i="1"/>
  <c r="M81" i="1"/>
  <c r="M82" i="1"/>
  <c r="M83" i="1"/>
  <c r="M84" i="1"/>
  <c r="M86" i="1"/>
  <c r="M87" i="1"/>
  <c r="M88" i="1"/>
  <c r="M89" i="1"/>
  <c r="M90" i="1"/>
  <c r="M92" i="1"/>
  <c r="M93" i="1"/>
  <c r="K93" i="1" l="1"/>
  <c r="J93" i="1"/>
  <c r="K92" i="1"/>
  <c r="J92" i="1"/>
  <c r="K90" i="1"/>
  <c r="J90" i="1"/>
  <c r="K89" i="1"/>
  <c r="J89" i="1"/>
  <c r="K88" i="1"/>
  <c r="J88" i="1"/>
  <c r="K87" i="1"/>
  <c r="J87" i="1"/>
  <c r="K86" i="1"/>
  <c r="J86" i="1"/>
  <c r="K84" i="1"/>
  <c r="J84" i="1"/>
  <c r="K83" i="1"/>
  <c r="J83" i="1"/>
  <c r="K82" i="1"/>
  <c r="J82" i="1"/>
  <c r="K81" i="1"/>
  <c r="J81" i="1"/>
  <c r="K80" i="1"/>
  <c r="J80" i="1"/>
  <c r="K79" i="1"/>
  <c r="J79" i="1"/>
  <c r="K78" i="1"/>
  <c r="J78" i="1"/>
  <c r="K77" i="1"/>
  <c r="J77" i="1"/>
  <c r="K76" i="1"/>
  <c r="J76" i="1"/>
  <c r="K75" i="1"/>
  <c r="J75" i="1"/>
  <c r="K74" i="1"/>
  <c r="J74" i="1"/>
  <c r="K73" i="1"/>
  <c r="J73" i="1"/>
  <c r="K72" i="1"/>
  <c r="J72" i="1"/>
  <c r="K71" i="1"/>
  <c r="J71" i="1"/>
  <c r="K69" i="1"/>
  <c r="J69" i="1"/>
  <c r="K68" i="1"/>
  <c r="J68" i="1"/>
  <c r="K67" i="1"/>
  <c r="J67" i="1"/>
  <c r="K66" i="1"/>
  <c r="J66" i="1"/>
  <c r="K65" i="1"/>
  <c r="J65" i="1"/>
  <c r="K63" i="1"/>
  <c r="J63" i="1"/>
  <c r="K62" i="1"/>
  <c r="J62" i="1"/>
  <c r="K61" i="1"/>
  <c r="J61" i="1"/>
  <c r="K60" i="1"/>
  <c r="J60" i="1"/>
  <c r="K59" i="1"/>
  <c r="J59" i="1"/>
  <c r="K58" i="1"/>
  <c r="J58" i="1"/>
  <c r="K57" i="1"/>
  <c r="J57" i="1"/>
  <c r="K56" i="1"/>
  <c r="J56" i="1"/>
  <c r="K55" i="1"/>
  <c r="J55" i="1"/>
  <c r="K53" i="1"/>
  <c r="J53" i="1"/>
  <c r="K52" i="1"/>
  <c r="J52" i="1"/>
  <c r="K51" i="1"/>
  <c r="J51" i="1"/>
  <c r="K50" i="1"/>
  <c r="J50" i="1"/>
  <c r="K49" i="1"/>
  <c r="J49" i="1"/>
  <c r="K48" i="1"/>
  <c r="J48" i="1"/>
  <c r="K47" i="1"/>
  <c r="J47" i="1"/>
  <c r="K46" i="1"/>
  <c r="J46" i="1"/>
  <c r="K45" i="1"/>
  <c r="J45" i="1"/>
  <c r="K44" i="1"/>
  <c r="J44" i="1"/>
  <c r="K42" i="1"/>
  <c r="J42" i="1"/>
  <c r="K41" i="1"/>
  <c r="J41" i="1"/>
  <c r="K40" i="1"/>
  <c r="J40" i="1"/>
  <c r="K39" i="1"/>
  <c r="J39" i="1"/>
  <c r="K38" i="1"/>
  <c r="J38" i="1"/>
  <c r="K37" i="1"/>
  <c r="J37" i="1"/>
  <c r="K36" i="1"/>
  <c r="J36" i="1"/>
  <c r="K35" i="1"/>
  <c r="J35" i="1"/>
  <c r="K34" i="1"/>
  <c r="J34" i="1"/>
  <c r="K33" i="1"/>
  <c r="J33" i="1"/>
  <c r="K32" i="1"/>
  <c r="J32" i="1"/>
  <c r="K31" i="1"/>
  <c r="J31" i="1"/>
  <c r="K30" i="1"/>
  <c r="J30" i="1"/>
  <c r="K29" i="1"/>
  <c r="J29" i="1"/>
  <c r="K28" i="1"/>
  <c r="J28" i="1"/>
  <c r="K27" i="1"/>
  <c r="J27" i="1"/>
  <c r="K26" i="1"/>
  <c r="J26" i="1"/>
  <c r="K25" i="1"/>
  <c r="J25" i="1"/>
  <c r="K24" i="1"/>
  <c r="J24" i="1"/>
  <c r="K23" i="1"/>
  <c r="J23" i="1"/>
  <c r="K22" i="1"/>
  <c r="J22" i="1"/>
  <c r="K21" i="1"/>
  <c r="J21" i="1"/>
  <c r="K20" i="1"/>
  <c r="J20" i="1"/>
  <c r="K19" i="1"/>
  <c r="J19" i="1"/>
  <c r="K18" i="1"/>
  <c r="J18" i="1"/>
  <c r="K17" i="1"/>
  <c r="J17" i="1"/>
  <c r="K16" i="1"/>
  <c r="J16" i="1"/>
  <c r="K15" i="1"/>
  <c r="J15" i="1"/>
  <c r="K14" i="1"/>
  <c r="J14" i="1"/>
  <c r="K13" i="1"/>
  <c r="J13" i="1"/>
  <c r="K12" i="1"/>
  <c r="J12" i="1"/>
  <c r="F18" i="9" l="1"/>
  <c r="L68" i="1" l="1"/>
  <c r="L66" i="1"/>
  <c r="L47" i="1"/>
  <c r="L39" i="1"/>
  <c r="L34" i="1"/>
  <c r="L18" i="1"/>
  <c r="J6" i="1" l="1"/>
  <c r="K6" i="1"/>
  <c r="J7" i="1" l="1"/>
  <c r="D39" i="13"/>
  <c r="K7" i="1"/>
  <c r="D46" i="13"/>
  <c r="C39" i="13"/>
  <c r="C46" i="13"/>
  <c r="G16" i="13" l="1"/>
  <c r="M12" i="1"/>
  <c r="L90" i="1"/>
  <c r="L13" i="1"/>
  <c r="L14" i="1"/>
  <c r="L15" i="1"/>
  <c r="L16" i="1"/>
  <c r="L17" i="1"/>
  <c r="L19" i="1"/>
  <c r="L20" i="1"/>
  <c r="L21" i="1"/>
  <c r="L22" i="1"/>
  <c r="L23" i="1"/>
  <c r="L24" i="1"/>
  <c r="L25" i="1"/>
  <c r="L26" i="1"/>
  <c r="L27" i="1"/>
  <c r="L28" i="1"/>
  <c r="L29" i="1"/>
  <c r="L30" i="1"/>
  <c r="L31" i="1"/>
  <c r="L32" i="1"/>
  <c r="L33" i="1"/>
  <c r="L35" i="1"/>
  <c r="L36" i="1"/>
  <c r="L37" i="1"/>
  <c r="L38" i="1"/>
  <c r="L40" i="1"/>
  <c r="L41" i="1"/>
  <c r="L42" i="1"/>
  <c r="L44" i="1"/>
  <c r="L45" i="1"/>
  <c r="L46" i="1"/>
  <c r="L48" i="1"/>
  <c r="L49" i="1"/>
  <c r="L50" i="1"/>
  <c r="L51" i="1"/>
  <c r="L52" i="1"/>
  <c r="L53" i="1"/>
  <c r="L55" i="1"/>
  <c r="L56" i="1"/>
  <c r="L57" i="1"/>
  <c r="L58" i="1"/>
  <c r="L59" i="1"/>
  <c r="L60" i="1"/>
  <c r="L61" i="1"/>
  <c r="L62" i="1"/>
  <c r="L63" i="1"/>
  <c r="L65" i="1"/>
  <c r="L67" i="1"/>
  <c r="L69" i="1"/>
  <c r="L71" i="1"/>
  <c r="L72" i="1"/>
  <c r="L73" i="1"/>
  <c r="L74" i="1"/>
  <c r="L75" i="1"/>
  <c r="L76" i="1"/>
  <c r="L77" i="1"/>
  <c r="L78" i="1"/>
  <c r="L79" i="1"/>
  <c r="L80" i="1"/>
  <c r="L81" i="1"/>
  <c r="L82" i="1"/>
  <c r="L83" i="1"/>
  <c r="L84" i="1"/>
  <c r="L86" i="1"/>
  <c r="L87" i="1"/>
  <c r="L88" i="1"/>
  <c r="L89" i="1"/>
  <c r="L92" i="1"/>
  <c r="L93" i="1"/>
  <c r="D39" i="27"/>
  <c r="D38" i="27"/>
  <c r="D37" i="27"/>
  <c r="G31" i="27" l="1"/>
  <c r="E31" i="27"/>
  <c r="E32" i="27" s="1"/>
  <c r="F31" i="27"/>
  <c r="F32" i="27" s="1"/>
  <c r="C31" i="27"/>
  <c r="C6" i="13"/>
  <c r="H31" i="27"/>
  <c r="H32" i="27" s="1"/>
  <c r="D31" i="27"/>
  <c r="I31" i="27"/>
  <c r="J31" i="27"/>
  <c r="J32" i="27" s="1"/>
  <c r="C26" i="27"/>
  <c r="D26" i="27"/>
  <c r="E26" i="27"/>
  <c r="F26" i="27"/>
  <c r="G26" i="27"/>
  <c r="H26" i="27"/>
  <c r="I26" i="27"/>
  <c r="J26" i="27"/>
  <c r="D16" i="13"/>
  <c r="H16" i="13" l="1"/>
  <c r="L26" i="27"/>
  <c r="G32" i="27"/>
  <c r="C32" i="27"/>
  <c r="D32" i="27"/>
  <c r="I32" i="27"/>
  <c r="L32" i="27" l="1"/>
  <c r="L12" i="1"/>
  <c r="L34" i="27" l="1"/>
  <c r="B6" i="13"/>
  <c r="C58" i="13" l="1"/>
  <c r="E15" i="12" l="1"/>
  <c r="C56" i="13" l="1"/>
  <c r="E16" i="12"/>
  <c r="E14" i="12" l="1"/>
  <c r="E17" i="12" s="1"/>
  <c r="C57" i="13" l="1"/>
  <c r="G24" i="13" l="1"/>
  <c r="G43" i="13" l="1"/>
  <c r="G52" i="13" s="1"/>
  <c r="G41" i="13"/>
</calcChain>
</file>

<file path=xl/sharedStrings.xml><?xml version="1.0" encoding="utf-8"?>
<sst xmlns="http://schemas.openxmlformats.org/spreadsheetml/2006/main" count="543" uniqueCount="326">
  <si>
    <t>Krav</t>
  </si>
  <si>
    <t>Summa</t>
  </si>
  <si>
    <t xml:space="preserve">Vikt för utvärdering </t>
  </si>
  <si>
    <t>År 10</t>
  </si>
  <si>
    <t>År 9</t>
  </si>
  <si>
    <t>År 8</t>
  </si>
  <si>
    <t>År 7</t>
  </si>
  <si>
    <t>År 6</t>
  </si>
  <si>
    <t>År 5</t>
  </si>
  <si>
    <t>År 4</t>
  </si>
  <si>
    <t>Ev. förlängning 3</t>
  </si>
  <si>
    <t>Ev. förlängning 2</t>
  </si>
  <si>
    <t>Ev. förlängning 1</t>
  </si>
  <si>
    <t>Område</t>
  </si>
  <si>
    <t>Förfrågningsunderlag</t>
  </si>
  <si>
    <t>Timpriser</t>
  </si>
  <si>
    <t>ID</t>
  </si>
  <si>
    <t>Jämförelsetal</t>
  </si>
  <si>
    <t>Tidsperiod</t>
  </si>
  <si>
    <t>Poäng</t>
  </si>
  <si>
    <t>Påslag i kr</t>
  </si>
  <si>
    <t>Innehåll</t>
  </si>
  <si>
    <t>Maxpoäng</t>
  </si>
  <si>
    <t>Standardprodukt</t>
  </si>
  <si>
    <t>Införande</t>
  </si>
  <si>
    <t>Påslag</t>
  </si>
  <si>
    <t>Poängen för tidsplan för införande hämtas från arbetsbladet "Införande".
Poäng tilldelas beroende på vald införandeperiod.</t>
  </si>
  <si>
    <t>Bilaga 2</t>
  </si>
  <si>
    <t>Mobilitet</t>
  </si>
  <si>
    <t>Viktat pris med avseende på när i tiden kostnaden utfaller</t>
  </si>
  <si>
    <t>Utvärderingspris</t>
  </si>
  <si>
    <t>Erfarenhetsnivå enligt bilaga 4c - Utveckling och 4d - Resursförstärkning</t>
  </si>
  <si>
    <t>Utvärderingspris:</t>
  </si>
  <si>
    <t>År 1-3</t>
  </si>
  <si>
    <t>Avtalsår</t>
  </si>
  <si>
    <t>Ordinarie avtalsperiod</t>
  </si>
  <si>
    <t>Avtalsår och viktning över tiden</t>
  </si>
  <si>
    <t>Viktat pris med avseende på servicenivå</t>
  </si>
  <si>
    <t>Viktat pris med avseende på servicenivå och när i tiden kostnaden utfaller</t>
  </si>
  <si>
    <t>Totalt fastpris:</t>
  </si>
  <si>
    <t>Vikt:</t>
  </si>
  <si>
    <t>Licens enligt bilaga 5a Ersättning, avsnitt 5, punkt 1</t>
  </si>
  <si>
    <t>Underhåll</t>
  </si>
  <si>
    <t xml:space="preserve">Lösningen ska ha funktion för att skriva ut den information som finns synlig. </t>
  </si>
  <si>
    <t>Lösningen ska ha funktion för att exportera samtliga uppgifter som lagras till stadens statistiksystem (LIS).</t>
  </si>
  <si>
    <t>Poängsumma</t>
  </si>
  <si>
    <t xml:space="preserve"> Poängsumma</t>
  </si>
  <si>
    <t>Nivå 1 (för samtliga roller som finns på denna nivå)</t>
  </si>
  <si>
    <t>Nivå 2 (för samtliga roller som finns på denna nivå)</t>
  </si>
  <si>
    <t>Nivå 3 (för samtliga roller som finns på denna nivå)</t>
  </si>
  <si>
    <t>Instruktioner</t>
  </si>
  <si>
    <t xml:space="preserve">Utvärderingsmodellen </t>
  </si>
  <si>
    <t xml:space="preserve">Instruktioner för utvärderingsmodellen </t>
  </si>
  <si>
    <t xml:space="preserve">Hjälpmedel </t>
  </si>
  <si>
    <t>Måluppfyllelsegrad</t>
  </si>
  <si>
    <t>Maximalt påslag på utvärderingspriset i %</t>
  </si>
  <si>
    <t>Maximalt påslag på utvärderingspriset i kr</t>
  </si>
  <si>
    <t>Fastpris införande</t>
  </si>
  <si>
    <t>Fastpris per månad för licens</t>
  </si>
  <si>
    <t>Fastpris per månad för underhållstjänsten</t>
  </si>
  <si>
    <t>Kontext</t>
  </si>
  <si>
    <t>Instruktioner för ifyllnad av införande, timpriser och underhåll</t>
  </si>
  <si>
    <t>Lösningen ska ha funktion för ersättare av vårdnadshavare, såsom kontaktperson, lvu-man och god man att ta samma roll som vårdnadshavare, det vill säga få tillgång till samma funktioner.</t>
  </si>
  <si>
    <t xml:space="preserve">Lösningen ska ha funktion för att registrera/ändra/visa hur vårdnadshavare har valt att informeras via stadens standardiserade kanaler. </t>
  </si>
  <si>
    <t>2 - Hantering av frånvaro/närvaro</t>
  </si>
  <si>
    <t>Detta funktionella område stödjer både obligatoriska och frivilliga skolformer med frånvaro och närvaroregistrering samt uppföljning av detta. Området innefattar även rapport och statistiköverföring till olika granskare.</t>
  </si>
  <si>
    <t>2.1.0.1</t>
  </si>
  <si>
    <t>Lösningen ska ha funktion för att informera om frånvaro via stadens standardiserade kanaler.</t>
  </si>
  <si>
    <t>2.1.0.2</t>
  </si>
  <si>
    <t>Lösningen ska ha funktion för att generera rapport över elever vars frånvaro överstiger konfigurerbar nivå (exempelvis 20%).</t>
  </si>
  <si>
    <t>2.1.0.3</t>
  </si>
  <si>
    <t>Lösningen ska ha funktion för att rapportera när ett barn hämtas och lämnas på förskolan.</t>
  </si>
  <si>
    <t>2.1.0.4</t>
  </si>
  <si>
    <t>Lösningen ska ha funktion för att granska och justera frånvarorapport innan den skickas till CSN.</t>
  </si>
  <si>
    <t>2.1.0.5</t>
  </si>
  <si>
    <t>Lösningen ska ha funktion för att konfigurera innehållet i meddelanden för frånvaro till olika målgrupper.</t>
  </si>
  <si>
    <t>2.1.0.6</t>
  </si>
  <si>
    <t xml:space="preserve">Lösningen ska ha funktion för att lägga till, ändra och ta bort fördefinierade frånvaroorsaker. </t>
  </si>
  <si>
    <t>2.1.0.7</t>
  </si>
  <si>
    <t>Lösningen ska ha funktion för att myndig elev kan avgöra om tidigare vårdnadshavare fortfarande ska kunna anmäla och följa upp frånvaro.</t>
  </si>
  <si>
    <t>2.1.0.8</t>
  </si>
  <si>
    <t>Lösningen ska ha funktion för närvaro-/frånvarorapportering där markering kan ske om eleven är närvarande utan att vara fysiskt på plats.</t>
  </si>
  <si>
    <t>2.1.0.9</t>
  </si>
  <si>
    <t xml:space="preserve">Lösningen ska ha funktion för att skoladministratörer ska kunna regelstyra automatiska utskick/meddelande avseende elevs frånvaro till vårdnadshavare, kontaktperson, ledning, pedagog och myndig elev. </t>
  </si>
  <si>
    <t>2.1.0.10</t>
  </si>
  <si>
    <t>Lösningen ska ha funktion för utskrift av frånvaro- och närvarorapporter.</t>
  </si>
  <si>
    <t>2.1.0.11</t>
  </si>
  <si>
    <t>Lösningen ska ha funktion för utskrift av sammanställning över elevs frånvaro.</t>
  </si>
  <si>
    <t>2.1.0.12</t>
  </si>
  <si>
    <t>2.1.0.13</t>
  </si>
  <si>
    <t>Lösningen ska ha funktion för att för varje elev sammanställa minst:
- summerad närvaro i antal närvarotimmar
- summerad frånvaro i antal frånvarotimmar
- oanmäld frånvaro; anmäld frånvaro
- antal missade undervisningstimmar per ämne</t>
  </si>
  <si>
    <t>2.1.0.14</t>
  </si>
  <si>
    <t>Lösningen ska ha funktion för att sammanställningar av frånvaro-/närvarotimmar ska kunna göras som procentuella angivelser (relativt frånvaro/närvaro för vald period).</t>
  </si>
  <si>
    <t>2.1.0.15</t>
  </si>
  <si>
    <t>Lösningen ska ha funktion för att sammanställningar kan göras för valfri period.</t>
  </si>
  <si>
    <t>2.1.0.16</t>
  </si>
  <si>
    <t>Lösningen ska ha funktion för att skapa, ändra, ta bort och visa externa praktikhandledares närvaro-/frånvarorapportering av elevs praktik.</t>
  </si>
  <si>
    <t>2.1.0.17</t>
  </si>
  <si>
    <t>Lösningen ska ha funktion för närvaro-/frånvarorapportering av elevers praktiktillfällen.</t>
  </si>
  <si>
    <t>2.1.0.18</t>
  </si>
  <si>
    <t>Lösningen ska ha funktion för att automatiskt importera information kopplad till elev, personal, vårdnadshavare, lektion, kurs/ämne, grupp/klass och enhet.</t>
  </si>
  <si>
    <t>2.1.0.19</t>
  </si>
  <si>
    <t xml:space="preserve">Lösningen ska ha funktion för att automatiskt exportera information kopplad till frånvaro, närvaro, anmälan, registrering och överklagande. </t>
  </si>
  <si>
    <t>2.1.0.20</t>
  </si>
  <si>
    <t>Lösningen ska kunna konfigureras avseende beräkning, visning och rapportering med minuter eller hundradels timmar med valbart antal decimaler. Inställning ska kunna göras på skol/enhetsnivå.</t>
  </si>
  <si>
    <t>2.1.0.21</t>
  </si>
  <si>
    <t>Lösningen ska ha funktion för att överföra schemat och förändringar i schemat till en närvaro/frånvaro-applikation.</t>
  </si>
  <si>
    <t>2.1.0.22</t>
  </si>
  <si>
    <t>Lösningen ska ha funktion för att skapa, ändra, ta bort och visa närvaro och frånvaro med konfigurerbar noggrannhet upp till två decimaler av en timme.</t>
  </si>
  <si>
    <t>2.1.0.23</t>
  </si>
  <si>
    <t>Lösningen ska ha funktion för att visa vilken praktikplats elever praktiserar på.</t>
  </si>
  <si>
    <t>2.1.0.24</t>
  </si>
  <si>
    <t>Lösningen ska ha funktion för att importera närvaro- och frånvaroinformation via olika typer av filformat.</t>
  </si>
  <si>
    <t>2.1.0.25</t>
  </si>
  <si>
    <t>Lösningen ska ha funktion för att importera schemainformation inklusive information om tillfälliga ändringar i schemat, såsom inställda lektioner.</t>
  </si>
  <si>
    <t>2.1.0.26</t>
  </si>
  <si>
    <t>Lösningen ska ha funktion för att göra utskick via stadens standardiserade kanaler över elever som har varit frånvarande i sträck i mer än viss konfigurerbar kalendertid till olika intressenter såsom mentor och vårdnadshavare.</t>
  </si>
  <si>
    <t>2.1.0.27</t>
  </si>
  <si>
    <t>2.1.0.28</t>
  </si>
  <si>
    <t>2.1.0.29</t>
  </si>
  <si>
    <t>2.1.0.30</t>
  </si>
  <si>
    <t>Lösningen ska ha funktion för att via stadens centrala behörighetskontrollsystem skapa, ändra, ta bort och visa användare och dess behörigheter.</t>
  </si>
  <si>
    <t>2.1.0.31</t>
  </si>
  <si>
    <t>Lösningen ska ha funktion för att via det centrala behörighetkontrollsystemet skapa, ändra, ta bort och visa gemensamma grupper.</t>
  </si>
  <si>
    <t>2.1.1 - Anmäl frånvaro</t>
  </si>
  <si>
    <t>2.1.1</t>
  </si>
  <si>
    <t>Anmäl frånvaro</t>
  </si>
  <si>
    <t>2.1.1.1</t>
  </si>
  <si>
    <t>Lösningen ska ha funktion för att anmäla frånvaro via samtliga av stadens standardiserade kanaler.</t>
  </si>
  <si>
    <t>2.1.1.2</t>
  </si>
  <si>
    <t>Lösningen ska ha funktion för att myndig elev, vårdnadshavare och kontaktperson via stadens standardiserade kanaler ska kunna anmäla planerad frånvaro.</t>
  </si>
  <si>
    <t>2.1.1.3</t>
  </si>
  <si>
    <t>Lösningen ska ha funktion för att vid frånvaroanmälan kunna ange en kommentar till frånvaro utifrån förvalda alternativ.</t>
  </si>
  <si>
    <t>2.1.1.4</t>
  </si>
  <si>
    <t>2.1.1.5</t>
  </si>
  <si>
    <t xml:space="preserve">Lösningen ska ha funktion för vårdnadshavare att anmäla (oplanerad) frånvaro (exempelvis på grund av sjukdom). </t>
  </si>
  <si>
    <t>2.1.1.6</t>
  </si>
  <si>
    <t>Lösningen ska ha funktion för att vårdnadshavare ska kunna göra endagssjukanmälan för sina barn och dagens datum.</t>
  </si>
  <si>
    <t>2.1.1.7</t>
  </si>
  <si>
    <t>2.1.1.8</t>
  </si>
  <si>
    <t>I lösningen ska planerad frånvaro kunna avslås/godkännas av skolpersonal/skolledning.</t>
  </si>
  <si>
    <t>2.1.1.9</t>
  </si>
  <si>
    <t>2.1.2 - Registrera frånvaro</t>
  </si>
  <si>
    <t>2.1.2</t>
  </si>
  <si>
    <t>Registrera frånvaro</t>
  </si>
  <si>
    <t>Lösningen ska ha funktion för att registrera frånvaro. När registrering har slutförts ska vårdnadshavare eller myndig elev informeras om registrerad frånvaro.</t>
  </si>
  <si>
    <t>2.1.3.1</t>
  </si>
  <si>
    <t>Lösningen ska ha funktion för att vid registrering av frånvaro kunna ange en kommentar utifrån förvalda alternativ.</t>
  </si>
  <si>
    <t>2.1.3.2</t>
  </si>
  <si>
    <t>Lösningen ska ha funktion för frånvaroregistrering där det är möjligt att ange tidpunkt för frånvaro.</t>
  </si>
  <si>
    <t>2.1.3.3</t>
  </si>
  <si>
    <t>Lösningen ska ha funktion för frånvaroregistrering som utgår från aktuellt schema, så att frånvaroregistrering kan göras baserat på schemalagda tider.</t>
  </si>
  <si>
    <t>2.1.3.4</t>
  </si>
  <si>
    <t>Lösningen ska ha funktion för att pedagoger kan registrera frånvaro för de lektioner den ansvarar för.</t>
  </si>
  <si>
    <t>2.1.3.5</t>
  </si>
  <si>
    <t>2.1.3.6</t>
  </si>
  <si>
    <t>Lösningen ska ha funktion för att frånvaroregistrering kan ändras retroaktivt.</t>
  </si>
  <si>
    <t>2.1.3.7</t>
  </si>
  <si>
    <t>Lösningen ska ha funktion för att pedagoger kan registrera frånvaro och ange frånvaroorsak via olika fördefinierade värden.</t>
  </si>
  <si>
    <t>2.1.3.8</t>
  </si>
  <si>
    <t>Lösningen ska ha funktion för myndig elev och vårdnadshavare att kvittera registrerad frånvaro via stadens standardiserade kanaler.</t>
  </si>
  <si>
    <t>2.1.3 - Registrera närvaro</t>
  </si>
  <si>
    <t>2.1.3</t>
  </si>
  <si>
    <t>Registrera närvaro</t>
  </si>
  <si>
    <t>Lösningen ska ha funktion för att registrera närvaro.</t>
  </si>
  <si>
    <t>Lösningen ska ha funktion för närvarorapportering där erbjuden tid och hittills ackumulerad närvarotid visas vid rapporteringstillfället.</t>
  </si>
  <si>
    <t>Lösningen ska ha funktion för att jämföra erbjuden tid med hittills ackumulerad närvarotid för enskild elev.</t>
  </si>
  <si>
    <t>Lösningen ska ha funktion för att närvarorapportering görs av elev istället för pedagog, till exempel via digitala mentometrar.</t>
  </si>
  <si>
    <t>Lösningen ska ha funktion för närvaroregistrering där det är möjligt att ange tidpunkt för närvaro.</t>
  </si>
  <si>
    <t>2.1.4 - Följ upp frånvaro</t>
  </si>
  <si>
    <t>2.1.4</t>
  </si>
  <si>
    <t>Följa upp frånvaro</t>
  </si>
  <si>
    <t xml:space="preserve">Lösningen ska ha funktion för att följa upp frånvaro för enskild elev eller grupp. Resultatet av uppföljningen ska resultera i rapporter som olika användare så som lärare, elev och vårdnadshavare kan ta del av. </t>
  </si>
  <si>
    <t>2.1.4.1</t>
  </si>
  <si>
    <t>Lösningen ska ha funktion för att det utifrån roll och behörighet går att få en översikt över frånvaro, presenterat i olika dimensioner, såsom per elev, per lektion, urval av elever, per ämne, per kursgrupp etc. och för en specificerad tidsperiod.</t>
  </si>
  <si>
    <t>2.1.4.2</t>
  </si>
  <si>
    <t>Lösningen ska ha funktion för att skapa, ändra, ta bort och visa kvittens när mottagare har tagit del av frånvaro.</t>
  </si>
  <si>
    <t>2.1.4.3</t>
  </si>
  <si>
    <t>Lösningen ska ha funktion för att sammanställa elevs frånvaro tillsammans med omdöme.</t>
  </si>
  <si>
    <t>2.1.4.4</t>
  </si>
  <si>
    <t>2.1.4.5</t>
  </si>
  <si>
    <t>Lösningen ska ha funktion för att informera vårdnadshavare angående frånvaro via stadens standardiserade kanaler.</t>
  </si>
  <si>
    <t>2.1.4.6</t>
  </si>
  <si>
    <t>Lösningen ska ha funktion för uppföljning av elevers frånvarotid baserat på olika tidpunkter för att identifiera mönster och återkommande frånvarotillfällen.</t>
  </si>
  <si>
    <t>2.1.4.7</t>
  </si>
  <si>
    <t>Lösningen ska ha funktion för att generera sammanställd rapport över frånvaro för export till andra myndigheter såsom CSN och försäkringskassan.</t>
  </si>
  <si>
    <t>2.1.4.8</t>
  </si>
  <si>
    <t>Lösningen ska ha funktion för statistikuppföljning av olika parametrar såsom:
- frånvaroinformation över kurs, lektion, lärare, elev, klass.
- undervisningstid per elev, vid olika tidpunkter.
- jämförelse av undervisningstiden med den aktuella timplanen.
- antal elever eller personal per grupp.
- pedagogs frånvarorapporteringsnivå.</t>
  </si>
  <si>
    <t>2.1.4.9</t>
  </si>
  <si>
    <t>Lösningen ska ha funktion för frånvarouppföljning där historik visas baserat på ett för varje elev och varje tidpunkt då gällande schema.</t>
  </si>
  <si>
    <t>2.1.4.10</t>
  </si>
  <si>
    <t>2.1.4.11</t>
  </si>
  <si>
    <t>Lösningen ska ha funktion för att sammanställa frånvaro för export och/eller utskrift.</t>
  </si>
  <si>
    <t>2.1.4.12</t>
  </si>
  <si>
    <t>Lösningen ska ha funktion för att olika typer av varningsmeddelanden vid frånvaro ska kunna skickas till exempelvis skolledning, administratör, pedagog, mentor, elev eller vårdnadshavare.</t>
  </si>
  <si>
    <t>2.1.4.13</t>
  </si>
  <si>
    <t>2.1.5 - Följ upp närvaro</t>
  </si>
  <si>
    <t>2.1.5</t>
  </si>
  <si>
    <t>Följa upp närvaro</t>
  </si>
  <si>
    <t>Lösningen ska ha funktion för att följa upp närvaro för enskild elev eller grupp. Uppföljningen ska resultera i rapporter som olika användare så som pedagog, elev och vårdnadshavare kan ta del av.</t>
  </si>
  <si>
    <t>2.1.5.1</t>
  </si>
  <si>
    <t>2.1.5.2</t>
  </si>
  <si>
    <t xml:space="preserve">Lösningen ska ha funktion för att en elev kan följa upp undervisningstid per ämne, för olika tidsperioder. </t>
  </si>
  <si>
    <t>2.1.5.3</t>
  </si>
  <si>
    <t>Lösningen ska ha funktion för att generera sammanställd rapport över närvaro, erbjuden tid och avbrott för export till andra myndigheter såsom CSN och försäkringskassan.</t>
  </si>
  <si>
    <t>2.1.5.4</t>
  </si>
  <si>
    <t>Lösningen ska ha funktion för anordnare att rapportera in hur många timmar som använts under en månad för barnomsorg OB. Vid rapportering ska antal godkända timmar, antal utnyttjade timmar och resterande timmar framgå.</t>
  </si>
  <si>
    <t>2.1.6 - Skapa aktivitet/ändra lektion</t>
  </si>
  <si>
    <t>2.1.6</t>
  </si>
  <si>
    <t>Skapa aktivitet/ändra lektion</t>
  </si>
  <si>
    <t>Lösningen ska ha funktion för att skapa, ändra, ta bort och visa de aktiviteter som inte bestäms vid schemaläggningen, utan i efterhand, såsom temadag, friluftsdag.</t>
  </si>
  <si>
    <t>2.1.6.1</t>
  </si>
  <si>
    <t>Lösningen ska ha funktion för att skolpersonal kan skapa egna/ta bort lektioner/tillfällen som används som underlag för frånvaro-/närvarorapportering.</t>
  </si>
  <si>
    <t>Upphandling av IT-stöd för hantering av frånvaro och närvaro inom Skolplattform Stockholm</t>
  </si>
  <si>
    <t>Viktat totalt pris,underhållstjänsten</t>
  </si>
  <si>
    <t>Ev. förlängning 4</t>
  </si>
  <si>
    <t>Underhållstjänsten enligt bilaga 5a Ersättning, avsnitt 5, punkt 2, för förlängd avtalad användningstid. Avtalad användningstid beskrivs i bilaga 4g - Servicenivåer</t>
  </si>
  <si>
    <t>Avtalad användningstid</t>
  </si>
  <si>
    <t>Samtliga krav måste uppfyllas för att anbudet ska kunna accepteras.</t>
  </si>
  <si>
    <t>Alternativ 1</t>
  </si>
  <si>
    <t>Ja</t>
  </si>
  <si>
    <t>Alternativ 2</t>
  </si>
  <si>
    <t>Nej</t>
  </si>
  <si>
    <t>Skolplattform Stockholm</t>
  </si>
  <si>
    <t>Bild som visar samtliga upphandlingar inom Skolplattform Stockholm</t>
  </si>
  <si>
    <t>Kontext och funktionella krav för denna upphandling</t>
  </si>
  <si>
    <t>Frånvaro och närvaro</t>
  </si>
  <si>
    <t>OBS!
Undvik att kopiera och klistra in värdet i celler. Detta gör att den stödjande formateringen kan sluta fungera!</t>
  </si>
  <si>
    <r>
      <t xml:space="preserve">Lösningen ska ha funktion för att anmäla ledighetsansökan, sjukfrånvaro och framtida </t>
    </r>
    <r>
      <rPr>
        <sz val="12"/>
        <rFont val="Arial"/>
        <family val="2"/>
      </rPr>
      <t>frånvaro. Efter anmälan ska vårdnadshavare informeras via stadens standardiserade kanaler.</t>
    </r>
  </si>
  <si>
    <r>
      <rPr>
        <b/>
        <sz val="12"/>
        <color theme="1"/>
        <rFont val="Arial"/>
        <family val="2"/>
      </rPr>
      <t>A</t>
    </r>
    <r>
      <rPr>
        <sz val="12"/>
        <color theme="1"/>
        <rFont val="Arial"/>
        <family val="2"/>
      </rPr>
      <t>: Alla dagar 00:00-24:00 (720 h/mån)</t>
    </r>
  </si>
  <si>
    <r>
      <rPr>
        <b/>
        <sz val="12"/>
        <color theme="1"/>
        <rFont val="Arial"/>
        <family val="2"/>
      </rPr>
      <t>B</t>
    </r>
    <r>
      <rPr>
        <sz val="12"/>
        <color theme="1"/>
        <rFont val="Arial"/>
        <family val="2"/>
      </rPr>
      <t>:  Helgfri måndag - fredag och söndag 07:00-22:00 (360 h/mån)</t>
    </r>
  </si>
  <si>
    <r>
      <rPr>
        <b/>
        <sz val="12"/>
        <color theme="1"/>
        <rFont val="Arial"/>
        <family val="2"/>
      </rPr>
      <t>C</t>
    </r>
    <r>
      <rPr>
        <sz val="12"/>
        <color theme="1"/>
        <rFont val="Arial"/>
        <family val="2"/>
      </rPr>
      <t>: Helgfri måndag - fredag 07:00-17:00 (180 h/mån)</t>
    </r>
  </si>
  <si>
    <t>2.1 - Frånvaro &amp; Närvaro</t>
  </si>
  <si>
    <t>Färgkodning</t>
  </si>
  <si>
    <t>Exempel på svarskombinationer:</t>
  </si>
  <si>
    <t>% av maxpoäng</t>
  </si>
  <si>
    <t xml:space="preserve">Procentuellt pristillägg för underhållstjänsten relativt C för förlängd avtalad användningstid enligt bilaga 4g - Servicenivåer. Värdet ska anges i % och gäller för hela kontraktets löptid. (Ex: om C kostar 100kr/månad och B kostar 105kr/månad så ska värdet 5% anges för B). Här anges hur mycket mer ersättning anbudsgivaren begär för att höja servicenivåerna. </t>
  </si>
  <si>
    <t>Påslag i % av priset för klass C</t>
  </si>
  <si>
    <t>Pris i % av C</t>
  </si>
  <si>
    <t>Arbetsblad - Införande</t>
  </si>
  <si>
    <t>Arbetsblad - Timpriser</t>
  </si>
  <si>
    <t>Arbetsblad - Underhåll</t>
  </si>
  <si>
    <t>Timmar för utvärdering av anbud</t>
  </si>
  <si>
    <t>Tid för införandet</t>
  </si>
  <si>
    <t>Pris för införandets fastprisåtagande</t>
  </si>
  <si>
    <t>Prislista för underhåll</t>
  </si>
  <si>
    <t>Funktionskarta - Frånvaro och närvaro</t>
  </si>
  <si>
    <t>Underhållstjänsten enligt bilaga 5a Ersättning, avsnitt 5, punkt 2, för avtalad användningstid C. Avtalad användningstid beskrivs i bilaga 4g - Servicenivåer
Underhållstjänsten innefattar underhåll, support samt planering och samverkan så som beskrivet i Bilaga 4b – Underhåll</t>
  </si>
  <si>
    <t>Inledning</t>
  </si>
  <si>
    <t>DNR 13-125/2323</t>
  </si>
  <si>
    <r>
      <t>Följande arbetsblad syftar till att förklara hur denna bilaga är uppbygg</t>
    </r>
    <r>
      <rPr>
        <sz val="12"/>
        <rFont val="Arial"/>
        <family val="2"/>
      </rPr>
      <t>d</t>
    </r>
    <r>
      <rPr>
        <b/>
        <sz val="12"/>
        <rFont val="Arial"/>
        <family val="2"/>
      </rPr>
      <t>.</t>
    </r>
  </si>
  <si>
    <r>
      <t>Utvärderingspris</t>
    </r>
    <r>
      <rPr>
        <sz val="12"/>
        <color rgb="FF000000"/>
        <rFont val="Arial"/>
        <family val="2"/>
      </rPr>
      <t xml:space="preserve"> och kvalitetsavvikelse genererar tillsammans ett </t>
    </r>
    <r>
      <rPr>
        <b/>
        <u/>
        <sz val="12"/>
        <color rgb="FF000000"/>
        <rFont val="Arial"/>
        <family val="2"/>
      </rPr>
      <t>jämförelsetal</t>
    </r>
    <r>
      <rPr>
        <b/>
        <sz val="12"/>
        <color rgb="FF000000"/>
        <rFont val="Arial"/>
        <family val="2"/>
      </rPr>
      <t xml:space="preserve"> </t>
    </r>
    <r>
      <rPr>
        <sz val="12"/>
        <color rgb="FF000000"/>
        <rFont val="Arial"/>
        <family val="2"/>
      </rPr>
      <t>per anbudsgivare.</t>
    </r>
  </si>
  <si>
    <t>Pris/timme</t>
  </si>
  <si>
    <t>Lösningen ska ha funktion för att friskanmäla barn/elev.</t>
  </si>
  <si>
    <t>Lösningen ska ha funktion för att visa elevers godkända planerade frånvaro för skolpersonal.</t>
  </si>
  <si>
    <t>Tilldelningskriterierna beskrivs detaljerat i anbudsinbjudan.</t>
  </si>
  <si>
    <t>Fastprisdelen för införande enligt Bilaga 4a - Införande och Bilaga 5a - Ersättning, avsnitt 3.</t>
  </si>
  <si>
    <t>Vid ifyllnad av detta arbetsblad behöver anbudsgivaren följa referenser till bilagorna: 4a - Införande och 5a - Ersättning.
I detta arbetsblad ska fastprisdelen för införandet samt införandetid anges. 
Fastprisdelen för införande ingår i beräkningen av utvärderingspriset viktad för när i tiden kostnaden utfaller.
Vald införandetid ger poäng som påverkar jämförelsetalet</t>
  </si>
  <si>
    <t>Lösningen ska ha funktion för att skapa, visa och skriva ut rapporter utifrån egenvalda parametrar eller en kombination av egenvalda parametrar över samtliga uppgifter som lagras.</t>
  </si>
  <si>
    <t>Lösningen ska ha funktion för att vikarier kan tilldelas rättigheter för registrering av frånvaro för undervisningsgrupp.</t>
  </si>
  <si>
    <t>Lösningen ska ha funktion för att rapporter över frånvaroinformation ska finnas tillgängliga. Rapporterna ska inkludera olika typer av överskådliga grafiska sammanställningar och tabeller. Sammanställningar ska baseras på schemat.</t>
  </si>
  <si>
    <t>Lösningen ska ha funktion för att visa sammanställd närvaro, erbjudet antal timmar och avbrott med minst 12 månaders historik per klass och per enskild elev.</t>
  </si>
  <si>
    <t>Detta arbetsblad innehåller fält för ifyllnad av priser för resursförsörjning, utveckling på timbasis och den rörliga delen av införandet.
Anbudsgivaren ska ange timpriserna för de olika roller samt erfarenhetsnivåer som efterfrågas i bilaga 4c - Utveckling och bilaga 4d - Resursförstärkning. I utvärderingssyfte finns ett antal timmar angivna per roll och erfarenhetsnivå. Antalet timmar är en uppskattad volym av antal timmar under hela avtalets löptid. De angivna volymerna utgör endast grund för beräkningen av utvärderingspriset. De utgör inte någon utfästelse från stadens sida om faktiska volymer.
För varje roll och erfarenhetsnivå multipliceras det angivna priset med antalet timmar. Summan av dessa beräkningar ingår i utvärderingspriset.</t>
  </si>
  <si>
    <t>Prislista för resursförstärkning, utveckling på timbasis och för den rörliga delen av införandet</t>
  </si>
  <si>
    <t xml:space="preserve">Denna bilaga utgör en svarsmall för ifyllnad av anbudsgivarens priser, införandetid samt acceptans av krav, funktionalitet och standardprodukt.
De svar som anbudsgivaren lämnar i denna bilaga är bindande och kommer att gälla under hela kontraktsperioden
Bilagan ska accepteras i sin helhet och samtliga krav ska uppfyllas.
</t>
  </si>
  <si>
    <t>Arbetsblad - Krav &amp; Funktionalitet</t>
  </si>
  <si>
    <t>Funktionalitet</t>
  </si>
  <si>
    <t>Delkriterium inom "funktionalitet"</t>
  </si>
  <si>
    <t>Beskrivning</t>
  </si>
  <si>
    <t>Erhållen poäng "Standard-produkt"</t>
  </si>
  <si>
    <t>Erhållen poäng "Funktionalitet"</t>
  </si>
  <si>
    <t>Svarsmall</t>
  </si>
  <si>
    <t>Priserna hämtas från arbetsbladen "Införande", "Timpriser" samt "Underhåll". Utvärderingsvolymer och viktningar beskrivs i respektive arbetsblad.
Utvärdering görs på pris över hela avtalstiden inklusive förlängningar. 
Utvärderingspriset består av summan av följande tre priskategorier:
-Utvärderingspris för införande.
-Utvärderingspris för timpriser.
-Utvärderingspris för underhåll.</t>
  </si>
  <si>
    <t>Lösningen ska ha funktion för att vårdnadshavare eller myndiga elever kan anmäla frånvaro för ett/flera av sina barn eller sig själv för valfri period. Den anmälda frånvaron räknas som ogiltig tills den godkänts av enheten.</t>
  </si>
  <si>
    <t>Lösningen ska ha funktion för att registrera flera olika gränsvärden för frånvaro/närvaro vid vilka varningsmeddelanden skickas till exempelvis ledning, administratör, pedagog, mentor, elev eller vårdnadshavare (exempelvis när elev är på väg att mista sin plats till följd av låg närvarotid).</t>
  </si>
  <si>
    <t>Vid ifyllnad av detta arbetsblad behöver anbudsgivaren följa referenser till bilagorna: 4c - Utveckling, 4d - Resursförstärkning.
Detta arbetsblad innehåller fält för ifyllnad av priser för olika erfarenhetsnivåer av roller inom resursförsörjning, utveckling på timbasis och den rörliga delen av införandet.
Anbudsgivaren ska ange timpriserna för de olika erfarenhetsnivåer av roller som efterfrågas i bilaga 4c - Utveckling och bilaga 4d - Resursförstärkning. I utvärderingssyfte finns ett antal timmar angivna per roll och erfarenhetsnivå. De angivna volymerna utgör endast grund för beräkningen av utvärderingspriset. De utgör inte någon utfästelse från stadens sida om faktiska volymer.
För varje erfarenhetsnivå multipliceras det angivna priset med antalet timmar. Summan av dessa beräkningar ingår i utvärderingspriset.</t>
  </si>
  <si>
    <t>Vikt med avseende på när i tiden kostnaden utfaller för staden</t>
  </si>
  <si>
    <t>Viktat totalt pris, licens</t>
  </si>
  <si>
    <t xml:space="preserve">Om ett krav eller delkriterium inom funktionalitet har besvarats med "Ja" ska anbudsgivaren ange huruvida funktionen markeras som standardprodukt eller inte. </t>
  </si>
  <si>
    <t xml:space="preserve">Lösningen uppfyller kravet/delkriteriet och funktionen är markerad som standardprodukt. 
</t>
  </si>
  <si>
    <t>Lösningen uppfyller kravet/delkriteriet men funktionen är inte markerad som standardprodukt.</t>
  </si>
  <si>
    <t>Administrativa arbetsuppgifter för pedagogerna</t>
  </si>
  <si>
    <t>Instruktioner för funktionella krav och tilldelningskriteriet funktionalitet</t>
  </si>
  <si>
    <t>Samtliga krav och funktioner som besvaras med "Ja" på frågan om kravet/delkriteriet uppfylls, ska ingå i offererad lösning och leverans.</t>
  </si>
  <si>
    <t>Samtliga delkriterier inom funktionalitet som besvaras med "Ja" ger poäng i utvärderingsmodellen.</t>
  </si>
  <si>
    <t>Denna svarsmall innehåller funktioner som genom färgkodning indikerar att anbudsgivaren ännu inte har fyllt i något svar, eller om det angivna svaret inte kan accepteras av staden. Färgkodningen ska ses som ett hjälpmedel och ett sätt att förenkla anbudsgivningen. Färgkodningen innebär dock ingen garanti för att det angivna svaret kan accepteras. Anbudsgivaren uppmanas därför att noga kontrollera att dennes svar är korrekt ifyllda då anbudsgivaren ansvarar för att det lämnade anbudet är korrekt ifyllt.</t>
  </si>
  <si>
    <t>Röda celler indikerar att cellen ännu inte är ifylld alternativt ifylld med ett svar som riskerar att inte accepteras av staden.</t>
  </si>
  <si>
    <t>Orange celler är till för att anbudsgivaren ska kunna simulera egna förväntade poäng.</t>
  </si>
  <si>
    <t>Anbudsgivaren rekommenderas att noga läsa de instruktioner som finns på detta arbetsblad innan denne påbörjar arbetet med att fylla i sina svar. När detta är gjort rekommenderas att anbudsgivaren börjar med att besvara de krav som återfinns på arbetsbladet "Krav &amp; Funktionalitet".  
Samtliga priser i svarsmallen ska anges i SEK och exklusive mervärdesskatt. 
Poängen i denna svarsmall visas med 2 decimaler, vid summering räknas dock poängen ihop och då används samtliga decimaler som visas i formelfältet. 
Det slutgiltiga jämförelsetalet visas med 2 decimaler, skulle två anbudsgivare hamna på samma jämförelsetal kommer ännu 1 decimal användas för att fälla avgörandet.</t>
  </si>
  <si>
    <r>
      <t xml:space="preserve">Till respektive anbudsgivares </t>
    </r>
    <r>
      <rPr>
        <b/>
        <u/>
        <sz val="12"/>
        <color rgb="FF000000"/>
        <rFont val="Arial"/>
        <family val="2"/>
      </rPr>
      <t>utvärderingspris</t>
    </r>
    <r>
      <rPr>
        <sz val="12"/>
        <color rgb="FF000000"/>
        <rFont val="Arial"/>
        <family val="2"/>
      </rPr>
      <t xml:space="preserve"> adderas ett </t>
    </r>
    <r>
      <rPr>
        <b/>
        <u/>
        <sz val="12"/>
        <color rgb="FF000000"/>
        <rFont val="Arial"/>
        <family val="2"/>
      </rPr>
      <t>påslag</t>
    </r>
    <r>
      <rPr>
        <sz val="12"/>
        <color rgb="FF000000"/>
        <rFont val="Arial"/>
        <family val="2"/>
      </rPr>
      <t xml:space="preserve"> beroende på hur stor del av tilldelningskriterierna som är uppfyllda.</t>
    </r>
  </si>
  <si>
    <t>Poängvärde
Funktionalitet</t>
  </si>
  <si>
    <t>Poängvärde
Standardprodukt</t>
  </si>
  <si>
    <t>Summering av utvärderingspris och utvärderingspoäng</t>
  </si>
  <si>
    <t>Summering och uträkning av utvärderingspoäng, måluppfyllelsegrad, utvärderingspris, påslag samt jämförelsetal</t>
  </si>
  <si>
    <t>Totalt antal uppnådda utvärderingspoäng</t>
  </si>
  <si>
    <t>Nedan summeras den totala erhållna poängen för samtliga tilldelningskriterier som ger poäng till utvärderingsmodellens påslag (notera att poäng för administrativ arbetsbörda för pedagogerna och mobilitet bestäms av stadens utvärderingsgrupp).</t>
  </si>
  <si>
    <t>Poängen för tilldelningskriteriet hämtas från arbetsbladet "Krav &amp; Funktionalitet".
Poäng tilldelas för uppfyllelse av delkriterier inom standardprodukt.</t>
  </si>
  <si>
    <t>Poängen för tilldelningskriteriet hämtas från arbetsbladet "Krav &amp; Funktionalitet".
Poäng tilldelas för uppfyllelse av delkriterier inom funktionalitet</t>
  </si>
  <si>
    <t xml:space="preserve">Måluppfyllelsegraden är baserad på hur stor del utvärderingspoäng anbudsgivaren uppfyller.
Måluppfyllelsegrad = Erhållen poängsumma/Maxpoäng (Maximal måluppfyllelsegrad = 1,0) 
</t>
  </si>
  <si>
    <t xml:space="preserve">Nedan visas maximalt påslag (vid 0% uppfyllelse) i procent och kronor. 
Vidare visas det påslag som anbudsgivaren uppnår med aktuell ifyllnad i svarsmallen.
Påslag i kr = Maximal påslag på utvärderingspriset i % * Summering av utvärderingspris * (1 - Måluppfyllelsegrad)
</t>
  </si>
  <si>
    <t>Det anbud som uppnår det lägsta jämförelsetalet vinner upphandlingen. Se anbudsinbjudan kap 4 för en närmare beskrivning av jämförelsetalet, och hur det räknas ut. 
Observera att talet som visas i rutan nedan delvis baseras på simulerad data från anbudsgivaren avseende vissa tilldelningskriterier och därför inte nödvändigtvis är det jämförelsetal som stadens utvärdering resulterar i.</t>
  </si>
  <si>
    <t>Röda celler indikerar att cellen ännu inte är ifylld, alternativt ifylld med ett svar som riskerar att inte accepteras av staden.</t>
  </si>
  <si>
    <t xml:space="preserve">Detta arbetsblad innehåller fält för ifyllnad av priser för underhåll.
Vägt pris för underhåll beräknas enligt följande:
Vägt pris för underhåll = Vägt pris för licens + Vägt pris för underhållstjänsten. Utvärderingspriset presenteras i cell Q34.
Vägt pris för licens: Anbudsgivaren ska ange ett fast pris per månad för licens. Priserna för licensen viktas beroende på när i tiden kostnaden utfaller för staden. Priser i början av avtalets löptid har högre vikt än i slutet av löptiden. För utvärderingen summeras de angivna priserna över hela avtalstiden inklusive eventuella förlängningar.
Vägt pris för underhållstjänsten: Anbudsgivaren ska ange ett fast pris per månad för underhållstjänsten. För utvärderingen summeras de angivna priserna över hela avtalstiden inklusive eventuella förlängningar. Priserna viktas beroende på när i tiden kostnaden utfaller för staden. Priser i början av avtaletets löptid har högre vikt än i slutet av löptiden.
Anbudsgivaren ska ange ett eventuellt pristillägg för förlängd användningstid. Viktning av dessa pristillägg baseras på hur ofta staden uppskattar att de olika tillgänglighetsnivåerna kommer att användas. Viktningarna utgör endast grund för beräkningen av utvärderingspriset och utgör inte någon utfästelse från stadens sida om vilka nivåer som faktiskt kommer att avropas.
</t>
  </si>
  <si>
    <r>
      <rPr>
        <sz val="12"/>
        <rFont val="Arial"/>
        <family val="2"/>
      </rPr>
      <t xml:space="preserve">Följande fem upphandlingar med funktionella områden och IT-tjänster ingår i den framtida skolplattformen: 
</t>
    </r>
    <r>
      <rPr>
        <b/>
        <sz val="12"/>
        <rFont val="Arial"/>
        <family val="2"/>
      </rPr>
      <t xml:space="preserve">• </t>
    </r>
    <r>
      <rPr>
        <sz val="12"/>
        <rFont val="Arial"/>
        <family val="2"/>
      </rPr>
      <t xml:space="preserve">Upphandling av IT-stöd för barn- och elevregister
</t>
    </r>
    <r>
      <rPr>
        <b/>
        <sz val="12"/>
        <rFont val="Arial"/>
        <family val="2"/>
      </rPr>
      <t xml:space="preserve">• Upphandling av IT-stöd för hantering av frånvaro och närvaro </t>
    </r>
    <r>
      <rPr>
        <sz val="12"/>
        <rFont val="Arial"/>
        <family val="2"/>
      </rPr>
      <t xml:space="preserve">
• Upphandling av IT-stöd för hantering av elevdokumentation
• Upphandling av ett helhetsåtagande avseende IT-stöd för pedagogiskt material
• Upphandling av ett helhetsåtagande avseende IT-stöd för pedagogiskt genomförande
</t>
    </r>
    <r>
      <rPr>
        <sz val="28"/>
        <rFont val="Arial"/>
        <family val="2"/>
      </rPr>
      <t xml:space="preserve">
</t>
    </r>
  </si>
  <si>
    <t xml:space="preserve">Följande arbetsblad syftar till ge kontext till de krav och delkriterier inom funktionalitet som finns på arbetsblad "Krav &amp; Funktionalitet". </t>
  </si>
  <si>
    <t>Gröna celler indikerar att ett krav eller tilldelningskriterium är ifyllt med ett giltigt värde.</t>
  </si>
  <si>
    <t>Uppfyller kravet/
delkriteriet inom "funktionalitet"</t>
  </si>
  <si>
    <t xml:space="preserve"> Ingår i standard-produkt?</t>
  </si>
  <si>
    <t>Funktion</t>
  </si>
  <si>
    <t>Krav eller 
delkriterium inom "funktionalitet"</t>
  </si>
  <si>
    <t xml:space="preserve">I detta arbetsblad ska anbudsgivaren fylla i sitt svar för krav, delkriterier inom funktionalitet samt huruvida lösningen realiserar som standardprodukt. För delkriterier som besvarats med "ja" och för krav måste (Ja/Nej) anges i kolumnen "Ingår i standardprodukt". Ej ifyllda celler i kolumn "Ingår i standardprodukt" kommer att tolkas som Nej.
Om funktionen realiseras i standardprodukt ges poängsumma, om kundspecifik utveckling krävs ges poängsumma 0,00. Poäng och procent av maxpoäng summeras i rubrikhuvudet.
Krav ger inga poäng till utvärderingsmodellen, men är obligatoriska. </t>
  </si>
  <si>
    <t>Gemensamt</t>
  </si>
  <si>
    <t>Poängen för mobilitet tilldelas av stadens utvärderingsgrupp. Anbudsgivaren har här möjlighet att simulera sin tänkta poäng för att uppskatta sitt slutgiltiga jämförelsetal. De valbara poängen är de möjliga utfallen enligt utvärderingsmodellen, se Anbudsinbjudan.</t>
  </si>
  <si>
    <t>Poängen för administrativ arbetsbörda för pedagogerna tilldelas av stadens utvärderingsgrupp. Anbudsgivaren har här möjlighet att simulera sin tänkta poäng för att uppskatta sitt slutgiltiga jämförelsetal. De valbara poängen är de möjliga utfallen enligt utvärderingsmodellen, se Anbudsinbjudan.</t>
  </si>
  <si>
    <t xml:space="preserve">I detta arbetsblad ska anbudsgivaren fylla i sina svar för krav.
</t>
  </si>
  <si>
    <t xml:space="preserve"> Ingår i standardprodukt?</t>
  </si>
  <si>
    <t xml:space="preserve">Vid ifyllnad av detta arbetsblad behöver anbudsgivaren följa referenser till bilagorna: 5a - Ersättning, 4g - Servicenivåer, 4b - Underhåll.
Detta arbetsblad innehåller fält för ifyllnad av priser för underhåll.
Vägt pris för underhåll beräknas enligt följande:
Vägt pris för underhåll = Vägt pris för licens + Vägt pris för underhållstjänsten. 
Pris för licens: Anbudsgivaren ska ange ett fast pris per månad för licens. Priserna för licensen viktas beroende på när i tiden kostnaden utfaller för staden. Priser i början av avtalet har högre vikt än i slutet av avtalet. För utvärderingen summeras de angivna priserna över hela avtalstiden inklusive förlängningar.
Pris för underhållstjänsten: Anbudsgivaren ska ange ett fast pris per månad för underhållstjänsten. För utvärderingen summeras de angivna priserna över hela avtalstiden inklusive förlängningar. Priserna viktas beroende på när i tiden kostnaden utfaller för staden. Priser i början av avtalet har högre vikt än i slutet av avtalet.
Underhållstjänsten innefattar underhåll, support samt planering och samverkan så som beskrivet i Bilaga 4b – Underhåll.
Anbudsgivaren ska ange ett eventuellt pristillägg för förlängd användningstid. Viktning av dessa pristillägg baseras på hur ofta staden uppskattar att de olika nivåerna kommer att användas. Viktningarna utgör endast grund för beräkningen av utvärderingspriset och utgör inte någon utfästelse från stadens sida om vilka nivåer som faktiskt kommer att avropas.
</t>
  </si>
  <si>
    <t>I detta arbetsblad summeras de data som matas in arbetsbladen "Krav &amp; Funktionalitet", "Införande", "Timpriser" samt "Underhåll". Anbudsgivaren kan här utläsa sitt förväntade jämförelsetal.</t>
  </si>
  <si>
    <t>Utvärderingsmodellen beskrivs ytterligare i kapitel 4 i Anbudsinbjudan.
Poäng till utvärderingsmodellen får man enbart vid uppfyllelse av tilldelningskriterierna: 
1. Standardprodukt
2. Funktionalitet
3. Administrativ arbetsuppgifter för pedagogerna
4. Tid för införandet
5. Mobilitet
Inga poäng i modellen tilldelas för uppfyllelse av krav. Alla krav är obligatoriska att uppfylla.</t>
  </si>
  <si>
    <r>
      <t xml:space="preserve">&lt;--- Följande ruta kontrollerar att samtliga funktionella krav är uppfyllda, priser angivna och tilldelningskriterium för funktionalitet, standardprodukt samt införandetid angiven. Om svarsmallen inte är korrekt ifylld riskerar anbudet att förkastas. Även om rutan är grön så uppmanas anbudsgivaren att kontrollera sina svar innan anbud lämnas till staden. </t>
    </r>
    <r>
      <rPr>
        <b/>
        <u/>
        <sz val="12"/>
        <color theme="1"/>
        <rFont val="Arial"/>
        <family val="2"/>
      </rPr>
      <t>Anbudsgivaren ansvarar för att det lämnade anbudet är korrekt ifyllt.</t>
    </r>
  </si>
  <si>
    <t xml:space="preserve">Tid för införande enligt kapitel 3.7.2 i Anbudsinbjudan. </t>
  </si>
  <si>
    <t>I detta arbetsblad ska fastprisdelen för införandet samt införandetid anges. 
Fastprisdelen för införande ingår i beräkningen av utvärderingspriset viktad för när i tiden kostnaden utfaller.
Vald införandetid ger poäng som påverkar måluppfyllelsegraden. Ej ifylld tid för införande kommer i utvärderingen att ge noll poäng.</t>
  </si>
  <si>
    <t>I detta arbetsblad ska även anbudsgivaren ange svar för tilldelningskriterierna standardprodukt samt funktionalitet. Tilldelningskriterier som ej fylls i kommer tolkas som nej i Stadens utvärdering av anbudet.</t>
  </si>
  <si>
    <t>Utvärderingspriset består av summan av priserna från arbetsbladen "Införande", "Timpriser" samt "Underhåll".</t>
  </si>
  <si>
    <t xml:space="preserve">Den här upphandlingen omfattar det funktionella området frånvaro och närvaro.
De krav och delkriterier inom funktionalitet som finns kopplade till respektive funktion ska läsas och förstås i sitt sammanhang. De sammanhangen beskrivs på en övergripande nivå av funktionskartorna i bilderna nedan. Funktionskartorna visar dessutom vilka användare och typer av användare som ska ha tillgång till funktionerna. Varje funktion har ett antal krav och delkriterier inom funktionalitet som specificerar viktiga egenskaper hos anbudsgivarens lösning. 
När ett krav eller delkriterium inom funktionalitet benämns "Gemensamt", innebär det att egenskapen i lösningen endast ska införas för det specifika funktionella området. Med specifikt funktionellt område avses i bilden ovan varje gulmarkerat objekt. Detta innebär för upphandlingen för hantering av frånvaro &amp; närvaro att det bara finns ett specifikt funktionellt område - 2.1 Frånvaro &amp; Närvaro. 
Inom det här området behöver arbetet kunna hanteras ur både ett frånvaro- och närvaroperspektiv. Lösningsförslagen ska erbjuda en flexibilitet som stödjer de olika skolformernas specifika behov. Arbetet behöver kunna hanteras ur både ett frånvaro- och närvaroperspektiv. Lösningsförslagen ska erbjuda en flexibilitet som stödjer de olika skolformernas specifika behov. 
I arbetsbladet "Krav &amp; Funktionalitet" finns både de krav som måste uppfyllas som benämns "Krav" och delkriterier till tilldelningskriterierna "Funktionalitet" och "Standardprodukter", se anbudsinbjudan 4.2.1 punkterna 3 och 4 (funktionalitet/standardprodukt). För att ett anbud ska kunna godkännas krävs att alla krav har besvarats med ja. 
</t>
  </si>
  <si>
    <t xml:space="preserve">För vissa prisparametrar behövs volymantaganden för att ett utvärderingspris ska kunna tas fram. De volymer som kommer att utgöra grund för beräkningarna är gjorda av Staden och finns beskrivna i denna svarsmall, under respektive arbetsblad. Observera att angivna volymer endast är avsedda för anbudsutvärdering och inte utgör någon utfästelse om faktiska volymer från stadens sida.
Anbud vars priser baseras på villkor om volymgarantier från stadens sida kommer inte att utvärderas.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</si>
</sst>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kr&quot;_-;\-* #,##0.00\ &quot;kr&quot;_-;_-* &quot;-&quot;??\ &quot;kr&quot;_-;_-@_-"/>
    <numFmt numFmtId="164" formatCode="#,##0\ &quot;kr&quot;"/>
    <numFmt numFmtId="165" formatCode="_(&quot;$&quot;* #,##0.00_);_(&quot;$&quot;* \(#,##0.00\);_(&quot;$&quot;* &quot;-&quot;??_);_(@_)"/>
    <numFmt numFmtId="166" formatCode="_-* #,##0\ &quot;kr&quot;_-;\-* #,##0\ &quot;kr&quot;_-;_-* &quot;-&quot;??\ &quot;kr&quot;_-;_-@_-"/>
    <numFmt numFmtId="167" formatCode="#,##0.00\ &quot;kr&quot;"/>
    <numFmt numFmtId="168" formatCode="0.0%"/>
  </numFmts>
  <fonts count="25"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Times New Roman"/>
      <family val="1"/>
    </font>
    <font>
      <b/>
      <sz val="16"/>
      <color rgb="FF0070C0"/>
      <name val="Gill Sans MT"/>
      <family val="2"/>
    </font>
    <font>
      <b/>
      <sz val="20"/>
      <color rgb="FF0070C0"/>
      <name val="Gill Sans MT"/>
      <family val="2"/>
    </font>
    <font>
      <b/>
      <sz val="14"/>
      <color rgb="FF0070C0"/>
      <name val="Gill Sans MT"/>
      <family val="2"/>
    </font>
    <font>
      <b/>
      <sz val="28"/>
      <color rgb="FF0070C0"/>
      <name val="Gill Sans MT"/>
      <family val="2"/>
    </font>
    <font>
      <sz val="12"/>
      <color theme="1"/>
      <name val="Arial"/>
      <family val="2"/>
    </font>
    <font>
      <b/>
      <sz val="12"/>
      <color rgb="FFFFFFFF"/>
      <name val="Arial"/>
      <family val="2"/>
    </font>
    <font>
      <b/>
      <sz val="16"/>
      <color rgb="FFFF0000"/>
      <name val="Arial"/>
      <family val="2"/>
    </font>
    <font>
      <b/>
      <sz val="12"/>
      <color theme="0"/>
      <name val="Arial"/>
      <family val="2"/>
    </font>
    <font>
      <sz val="12"/>
      <name val="Arial"/>
      <family val="2"/>
    </font>
    <font>
      <b/>
      <sz val="12"/>
      <name val="Arial"/>
      <family val="2"/>
    </font>
    <font>
      <sz val="12"/>
      <color rgb="FFFF0000"/>
      <name val="Arial"/>
      <family val="2"/>
    </font>
    <font>
      <b/>
      <u/>
      <sz val="12"/>
      <color rgb="FF000000"/>
      <name val="Arial"/>
      <family val="2"/>
    </font>
    <font>
      <sz val="12"/>
      <color rgb="FF000000"/>
      <name val="Arial"/>
      <family val="2"/>
    </font>
    <font>
      <b/>
      <sz val="12"/>
      <color theme="1"/>
      <name val="Arial"/>
      <family val="2"/>
    </font>
    <font>
      <b/>
      <sz val="12"/>
      <color rgb="FFFF0000"/>
      <name val="Arial"/>
      <family val="2"/>
    </font>
    <font>
      <sz val="12"/>
      <color theme="0"/>
      <name val="Arial"/>
      <family val="2"/>
    </font>
    <font>
      <b/>
      <sz val="16"/>
      <color theme="1"/>
      <name val="Arial"/>
      <family val="2"/>
    </font>
    <font>
      <sz val="28"/>
      <name val="Arial"/>
      <family val="2"/>
    </font>
    <font>
      <b/>
      <sz val="12"/>
      <color rgb="FF000000"/>
      <name val="Arial"/>
      <family val="2"/>
    </font>
    <font>
      <b/>
      <u/>
      <sz val="12"/>
      <color theme="1"/>
      <name val="Arial"/>
      <family val="2"/>
    </font>
  </fonts>
  <fills count="15">
    <fill>
      <patternFill patternType="none"/>
    </fill>
    <fill>
      <patternFill patternType="gray125"/>
    </fill>
    <fill>
      <patternFill patternType="solid">
        <fgColor theme="4"/>
        <bgColor indexed="64"/>
      </patternFill>
    </fill>
    <fill>
      <patternFill patternType="solid">
        <fgColor theme="3"/>
        <bgColor indexed="64"/>
      </patternFill>
    </fill>
    <fill>
      <patternFill patternType="solid">
        <fgColor theme="0"/>
        <bgColor indexed="64"/>
      </patternFill>
    </fill>
    <fill>
      <patternFill patternType="solid">
        <fgColor rgb="FF4F81BD"/>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FF0000"/>
        <bgColor indexed="64"/>
      </patternFill>
    </fill>
    <fill>
      <patternFill patternType="solid">
        <fgColor rgb="FF00B050"/>
        <bgColor indexed="64"/>
      </patternFill>
    </fill>
    <fill>
      <patternFill patternType="solid">
        <fgColor theme="3" tint="0.79998168889431442"/>
        <bgColor indexed="64"/>
      </patternFill>
    </fill>
    <fill>
      <patternFill patternType="solid">
        <fgColor rgb="FFFFC000"/>
        <bgColor indexed="64"/>
      </patternFill>
    </fill>
  </fills>
  <borders count="72">
    <border>
      <left/>
      <right/>
      <top/>
      <bottom/>
      <diagonal/>
    </border>
    <border>
      <left style="medium">
        <color rgb="FF4F81BD"/>
      </left>
      <right/>
      <top style="medium">
        <color rgb="FF4F81BD"/>
      </top>
      <bottom/>
      <diagonal/>
    </border>
    <border>
      <left style="medium">
        <color rgb="FF4F81BD"/>
      </left>
      <right style="medium">
        <color rgb="FF4F81BD"/>
      </right>
      <top/>
      <bottom style="medium">
        <color rgb="FF4F81BD"/>
      </bottom>
      <diagonal/>
    </border>
    <border>
      <left style="medium">
        <color rgb="FF4F81BD"/>
      </left>
      <right style="medium">
        <color rgb="FF4F81BD"/>
      </right>
      <top style="medium">
        <color rgb="FF4F81BD"/>
      </top>
      <bottom style="medium">
        <color rgb="FF4F81BD"/>
      </bottom>
      <diagonal/>
    </border>
    <border>
      <left/>
      <right style="medium">
        <color rgb="FF4F81BD"/>
      </right>
      <top style="medium">
        <color rgb="FF4F81BD"/>
      </top>
      <bottom style="medium">
        <color rgb="FF4F81BD"/>
      </bottom>
      <diagonal/>
    </border>
    <border>
      <left/>
      <right/>
      <top style="medium">
        <color rgb="FF4F81BD"/>
      </top>
      <bottom style="medium">
        <color rgb="FF4F81BD"/>
      </bottom>
      <diagonal/>
    </border>
    <border>
      <left style="medium">
        <color rgb="FF4F81BD"/>
      </left>
      <right/>
      <top style="medium">
        <color rgb="FF4F81BD"/>
      </top>
      <bottom style="medium">
        <color rgb="FF4F81BD"/>
      </bottom>
      <diagonal/>
    </border>
    <border>
      <left/>
      <right/>
      <top style="medium">
        <color rgb="FF4F81BD"/>
      </top>
      <bottom/>
      <diagonal/>
    </border>
    <border>
      <left style="medium">
        <color rgb="FF4F81BD"/>
      </left>
      <right/>
      <top/>
      <bottom/>
      <diagonal/>
    </border>
    <border>
      <left style="medium">
        <color theme="4"/>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style="medium">
        <color theme="4"/>
      </right>
      <top/>
      <bottom style="medium">
        <color theme="4"/>
      </bottom>
      <diagonal/>
    </border>
    <border>
      <left/>
      <right/>
      <top style="medium">
        <color theme="4"/>
      </top>
      <bottom/>
      <diagonal/>
    </border>
    <border>
      <left style="medium">
        <color rgb="FF4F81BD"/>
      </left>
      <right style="medium">
        <color theme="4"/>
      </right>
      <top style="medium">
        <color rgb="FF4F81BD"/>
      </top>
      <bottom style="medium">
        <color rgb="FF4F81BD"/>
      </bottom>
      <diagonal/>
    </border>
    <border>
      <left style="medium">
        <color rgb="FF4F81BD"/>
      </left>
      <right style="medium">
        <color theme="4"/>
      </right>
      <top style="medium">
        <color rgb="FF4F81BD"/>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diagonal/>
    </border>
    <border>
      <left style="medium">
        <color theme="4"/>
      </left>
      <right style="medium">
        <color theme="4"/>
      </right>
      <top/>
      <bottom style="medium">
        <color theme="4"/>
      </bottom>
      <diagonal/>
    </border>
    <border>
      <left/>
      <right/>
      <top/>
      <bottom style="medium">
        <color theme="4"/>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style="medium">
        <color rgb="FF4F81BD"/>
      </right>
      <top/>
      <bottom style="medium">
        <color rgb="FF4F81BD"/>
      </bottom>
      <diagonal/>
    </border>
    <border>
      <left style="medium">
        <color theme="4"/>
      </left>
      <right style="medium">
        <color theme="4"/>
      </right>
      <top style="medium">
        <color theme="4"/>
      </top>
      <bottom style="medium">
        <color theme="4"/>
      </bottom>
      <diagonal/>
    </border>
    <border>
      <left/>
      <right style="medium">
        <color rgb="FF4F81BD"/>
      </right>
      <top style="medium">
        <color rgb="FF4F81BD"/>
      </top>
      <bottom style="medium">
        <color theme="4"/>
      </bottom>
      <diagonal/>
    </border>
    <border>
      <left/>
      <right style="medium">
        <color theme="4"/>
      </right>
      <top style="medium">
        <color rgb="FF4F81BD"/>
      </top>
      <bottom style="medium">
        <color theme="4"/>
      </bottom>
      <diagonal/>
    </border>
    <border>
      <left/>
      <right/>
      <top style="medium">
        <color theme="4"/>
      </top>
      <bottom style="medium">
        <color theme="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style="medium">
        <color theme="3"/>
      </top>
      <bottom style="medium">
        <color theme="4"/>
      </bottom>
      <diagonal/>
    </border>
    <border>
      <left style="medium">
        <color rgb="FF4F81BD"/>
      </left>
      <right style="medium">
        <color rgb="FF4F81BD"/>
      </right>
      <top/>
      <bottom/>
      <diagonal/>
    </border>
    <border>
      <left style="medium">
        <color theme="4"/>
      </left>
      <right style="medium">
        <color rgb="FF4F81BD"/>
      </right>
      <top/>
      <bottom/>
      <diagonal/>
    </border>
    <border>
      <left style="medium">
        <color theme="3"/>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4"/>
      </right>
      <top style="thin">
        <color theme="4" tint="0.79998168889431442"/>
      </top>
      <bottom style="thin">
        <color theme="4" tint="0.79998168889431442"/>
      </bottom>
      <diagonal/>
    </border>
    <border>
      <left style="thin">
        <color theme="0" tint="-4.9989318521683403E-2"/>
      </left>
      <right style="thin">
        <color theme="0" tint="-4.9989318521683403E-2"/>
      </right>
      <top style="thin">
        <color theme="0" tint="-4.9989318521683403E-2"/>
      </top>
      <bottom/>
      <diagonal/>
    </border>
    <border>
      <left/>
      <right style="thin">
        <color theme="4"/>
      </right>
      <top style="thin">
        <color theme="4" tint="0.79998168889431442"/>
      </top>
      <bottom/>
      <diagonal/>
    </border>
    <border>
      <left style="thin">
        <color theme="0" tint="-4.9989318521683403E-2"/>
      </left>
      <right style="thin">
        <color theme="0" tint="-4.9989318521683403E-2"/>
      </right>
      <top/>
      <bottom style="thin">
        <color theme="0" tint="-4.9989318521683403E-2"/>
      </bottom>
      <diagonal/>
    </border>
    <border>
      <left/>
      <right style="thin">
        <color theme="4"/>
      </right>
      <top/>
      <bottom style="thin">
        <color theme="4" tint="0.79998168889431442"/>
      </bottom>
      <diagonal/>
    </border>
    <border>
      <left style="thin">
        <color theme="4" tint="0.79998168889431442"/>
      </left>
      <right style="thin">
        <color theme="4"/>
      </right>
      <top/>
      <bottom style="thin">
        <color theme="4" tint="0.79998168889431442"/>
      </bottom>
      <diagonal/>
    </border>
    <border>
      <left style="thin">
        <color theme="4" tint="0.79998168889431442"/>
      </left>
      <right style="thin">
        <color theme="4"/>
      </right>
      <top style="thin">
        <color theme="4" tint="0.79998168889431442"/>
      </top>
      <bottom style="thin">
        <color theme="4" tint="0.79998168889431442"/>
      </bottom>
      <diagonal/>
    </border>
    <border>
      <left style="thin">
        <color theme="4" tint="0.79998168889431442"/>
      </left>
      <right style="thin">
        <color theme="4"/>
      </right>
      <top style="thin">
        <color theme="4" tint="0.79998168889431442"/>
      </top>
      <bottom/>
      <diagonal/>
    </border>
    <border>
      <left style="medium">
        <color rgb="FF4F81BD"/>
      </left>
      <right style="medium">
        <color rgb="FF4F81BD"/>
      </right>
      <top style="medium">
        <color theme="3"/>
      </top>
      <bottom style="medium">
        <color rgb="FF4F81BD"/>
      </bottom>
      <diagonal/>
    </border>
    <border>
      <left/>
      <right style="medium">
        <color rgb="FF4F81BD"/>
      </right>
      <top style="medium">
        <color theme="3"/>
      </top>
      <bottom style="medium">
        <color rgb="FF4F81BD"/>
      </bottom>
      <diagonal/>
    </border>
    <border>
      <left style="medium">
        <color rgb="FF4F81BD"/>
      </left>
      <right/>
      <top style="medium">
        <color theme="3"/>
      </top>
      <bottom style="medium">
        <color rgb="FF4F81BD"/>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theme="3" tint="0.39994506668294322"/>
      </left>
      <right style="medium">
        <color theme="4"/>
      </right>
      <top style="medium">
        <color theme="4"/>
      </top>
      <bottom style="medium">
        <color theme="4"/>
      </bottom>
      <diagonal/>
    </border>
    <border>
      <left/>
      <right/>
      <top style="medium">
        <color theme="3"/>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theme="3"/>
      </left>
      <right/>
      <top style="medium">
        <color theme="3"/>
      </top>
      <bottom/>
      <diagonal/>
    </border>
    <border>
      <left/>
      <right style="medium">
        <color theme="3"/>
      </right>
      <top style="medium">
        <color theme="3"/>
      </top>
      <bottom/>
      <diagonal/>
    </border>
    <border>
      <left style="medium">
        <color theme="4"/>
      </left>
      <right/>
      <top style="medium">
        <color theme="4"/>
      </top>
      <bottom style="medium">
        <color rgb="FF4F81BD"/>
      </bottom>
      <diagonal/>
    </border>
    <border>
      <left style="medium">
        <color theme="4"/>
      </left>
      <right/>
      <top style="medium">
        <color rgb="FF4F81BD"/>
      </top>
      <bottom style="medium">
        <color rgb="FF4F81BD"/>
      </bottom>
      <diagonal/>
    </border>
    <border>
      <left style="medium">
        <color theme="3"/>
      </left>
      <right/>
      <top/>
      <bottom style="medium">
        <color theme="4"/>
      </bottom>
      <diagonal/>
    </border>
    <border>
      <left style="medium">
        <color rgb="FF002060"/>
      </left>
      <right/>
      <top/>
      <bottom/>
      <diagonal/>
    </border>
    <border>
      <left/>
      <right style="medium">
        <color rgb="FF002060"/>
      </right>
      <top/>
      <bottom/>
      <diagonal/>
    </border>
    <border>
      <left style="thin">
        <color theme="4" tint="0.79998168889431442"/>
      </left>
      <right style="thin">
        <color theme="4" tint="0.79998168889431442"/>
      </right>
      <top/>
      <bottom style="thin">
        <color theme="4" tint="0.79998168889431442"/>
      </bottom>
      <diagonal/>
    </border>
    <border>
      <left style="medium">
        <color rgb="FF1F497D"/>
      </left>
      <right/>
      <top style="medium">
        <color rgb="FF1F497D"/>
      </top>
      <bottom style="medium">
        <color rgb="FF1F497D"/>
      </bottom>
      <diagonal/>
    </border>
    <border>
      <left/>
      <right/>
      <top style="medium">
        <color rgb="FF1F497D"/>
      </top>
      <bottom style="medium">
        <color rgb="FF1F497D"/>
      </bottom>
      <diagonal/>
    </border>
    <border>
      <left/>
      <right style="medium">
        <color rgb="FF1F497D"/>
      </right>
      <top style="medium">
        <color rgb="FF1F497D"/>
      </top>
      <bottom style="medium">
        <color rgb="FF1F497D"/>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s>
  <cellStyleXfs count="5">
    <xf numFmtId="0" fontId="0" fillId="0" borderId="0"/>
    <xf numFmtId="44" fontId="1" fillId="0" borderId="0" applyFont="0" applyFill="0" applyBorder="0" applyAlignment="0" applyProtection="0"/>
    <xf numFmtId="165" fontId="3" fillId="0" borderId="0" applyFont="0" applyFill="0" applyBorder="0" applyAlignment="0" applyProtection="0"/>
    <xf numFmtId="0" fontId="3" fillId="0" borderId="0"/>
    <xf numFmtId="9" fontId="1" fillId="0" borderId="0" applyFont="0" applyFill="0" applyBorder="0" applyAlignment="0" applyProtection="0"/>
  </cellStyleXfs>
  <cellXfs count="454">
    <xf numFmtId="0" fontId="0" fillId="0" borderId="0" xfId="0"/>
    <xf numFmtId="0" fontId="9" fillId="4" borderId="11" xfId="0" applyFont="1" applyFill="1" applyBorder="1" applyProtection="1"/>
    <xf numFmtId="164" fontId="18" fillId="0" borderId="25" xfId="0" applyNumberFormat="1" applyFont="1" applyFill="1" applyBorder="1" applyAlignment="1" applyProtection="1">
      <alignment horizontal="left" vertical="center" wrapText="1"/>
    </xf>
    <xf numFmtId="2" fontId="18" fillId="0" borderId="22" xfId="0" applyNumberFormat="1" applyFont="1" applyFill="1" applyBorder="1" applyAlignment="1" applyProtection="1">
      <alignment horizontal="right" vertical="center" wrapText="1"/>
    </xf>
    <xf numFmtId="2" fontId="18" fillId="0" borderId="25" xfId="0" applyNumberFormat="1" applyFont="1" applyFill="1" applyBorder="1" applyAlignment="1" applyProtection="1">
      <alignment horizontal="right" vertical="center" wrapText="1"/>
    </xf>
    <xf numFmtId="2" fontId="18" fillId="0" borderId="5" xfId="0" applyNumberFormat="1" applyFont="1" applyFill="1" applyBorder="1" applyAlignment="1" applyProtection="1">
      <alignment horizontal="right" vertical="center" wrapText="1"/>
    </xf>
    <xf numFmtId="2" fontId="18" fillId="14" borderId="25" xfId="0" applyNumberFormat="1" applyFont="1" applyFill="1" applyBorder="1" applyAlignment="1" applyProtection="1">
      <alignment horizontal="right"/>
      <protection locked="0"/>
    </xf>
    <xf numFmtId="2" fontId="18" fillId="0" borderId="26" xfId="0" applyNumberFormat="1" applyFont="1" applyFill="1" applyBorder="1" applyAlignment="1" applyProtection="1">
      <alignment horizontal="right" vertical="center" wrapText="1"/>
    </xf>
    <xf numFmtId="2" fontId="18" fillId="0" borderId="17" xfId="0" applyNumberFormat="1" applyFont="1" applyFill="1" applyBorder="1" applyAlignment="1" applyProtection="1">
      <alignment horizontal="right" vertical="center" wrapText="1"/>
    </xf>
    <xf numFmtId="0" fontId="9" fillId="0" borderId="11" xfId="0" applyFont="1" applyBorder="1" applyProtection="1"/>
    <xf numFmtId="0" fontId="9" fillId="0" borderId="0" xfId="0" applyFont="1" applyAlignment="1" applyProtection="1">
      <alignment horizontal="center" vertical="center"/>
    </xf>
    <xf numFmtId="0" fontId="9" fillId="0" borderId="0" xfId="0" applyFont="1" applyAlignment="1" applyProtection="1">
      <alignment horizontal="left" vertical="center" wrapText="1"/>
    </xf>
    <xf numFmtId="0" fontId="15" fillId="0" borderId="0" xfId="0" applyFont="1" applyAlignment="1" applyProtection="1">
      <alignment horizontal="center" vertical="center"/>
    </xf>
    <xf numFmtId="0" fontId="9" fillId="0" borderId="0" xfId="0" applyFont="1" applyProtection="1"/>
    <xf numFmtId="0" fontId="9" fillId="0" borderId="0" xfId="0" applyFont="1" applyBorder="1" applyProtection="1"/>
    <xf numFmtId="167" fontId="18" fillId="12" borderId="3" xfId="0" applyNumberFormat="1" applyFont="1" applyFill="1" applyBorder="1" applyAlignment="1" applyProtection="1">
      <alignment horizontal="center" vertical="center" wrapText="1"/>
      <protection locked="0"/>
    </xf>
    <xf numFmtId="0" fontId="12" fillId="6" borderId="29" xfId="0" applyFont="1" applyFill="1" applyBorder="1" applyAlignment="1" applyProtection="1">
      <alignment vertical="center"/>
    </xf>
    <xf numFmtId="0" fontId="12" fillId="6" borderId="30" xfId="0" applyFont="1" applyFill="1" applyBorder="1" applyAlignment="1" applyProtection="1">
      <alignment vertical="center"/>
    </xf>
    <xf numFmtId="167" fontId="9" fillId="12" borderId="6" xfId="0" applyNumberFormat="1" applyFont="1" applyFill="1" applyBorder="1" applyAlignment="1" applyProtection="1">
      <alignment vertical="center" wrapText="1"/>
      <protection locked="0"/>
    </xf>
    <xf numFmtId="164" fontId="9" fillId="4" borderId="7" xfId="0" applyNumberFormat="1" applyFont="1" applyFill="1" applyBorder="1" applyAlignment="1" applyProtection="1">
      <alignment vertical="center" wrapText="1"/>
    </xf>
    <xf numFmtId="44" fontId="9" fillId="0" borderId="0" xfId="0" applyNumberFormat="1" applyFont="1" applyProtection="1"/>
    <xf numFmtId="164" fontId="18" fillId="4" borderId="0" xfId="0" applyNumberFormat="1" applyFont="1" applyFill="1" applyBorder="1" applyAlignment="1" applyProtection="1">
      <alignment vertical="center" wrapText="1"/>
    </xf>
    <xf numFmtId="164" fontId="9" fillId="4" borderId="0" xfId="0" applyNumberFormat="1" applyFont="1" applyFill="1" applyBorder="1" applyAlignment="1" applyProtection="1">
      <alignment horizontal="right" vertical="center" wrapText="1"/>
    </xf>
    <xf numFmtId="0" fontId="18" fillId="0" borderId="0" xfId="0" applyFont="1" applyAlignment="1" applyProtection="1">
      <alignment horizontal="right"/>
    </xf>
    <xf numFmtId="164" fontId="9" fillId="4" borderId="2" xfId="0" applyNumberFormat="1" applyFont="1" applyFill="1" applyBorder="1" applyAlignment="1" applyProtection="1">
      <alignment horizontal="center" vertical="center" wrapText="1"/>
    </xf>
    <xf numFmtId="10" fontId="9" fillId="12" borderId="3" xfId="0" applyNumberFormat="1" applyFont="1" applyFill="1" applyBorder="1" applyAlignment="1" applyProtection="1">
      <alignment horizontal="center" vertical="center" wrapText="1"/>
      <protection locked="0"/>
    </xf>
    <xf numFmtId="10" fontId="13" fillId="4" borderId="2" xfId="0" applyNumberFormat="1" applyFont="1" applyFill="1" applyBorder="1" applyAlignment="1" applyProtection="1">
      <alignment horizontal="center" vertical="center" wrapText="1"/>
    </xf>
    <xf numFmtId="10" fontId="14" fillId="4" borderId="2" xfId="0" applyNumberFormat="1" applyFont="1" applyFill="1" applyBorder="1" applyAlignment="1" applyProtection="1">
      <alignment horizontal="center" vertical="center" wrapText="1"/>
    </xf>
    <xf numFmtId="0" fontId="9" fillId="0" borderId="0" xfId="0" applyFont="1" applyAlignment="1" applyProtection="1"/>
    <xf numFmtId="0" fontId="9" fillId="0" borderId="0" xfId="0" applyFont="1" applyAlignment="1" applyProtection="1">
      <alignment wrapText="1"/>
    </xf>
    <xf numFmtId="10" fontId="14" fillId="4" borderId="3" xfId="0" applyNumberFormat="1" applyFont="1" applyFill="1" applyBorder="1" applyAlignment="1" applyProtection="1">
      <alignment horizontal="center" vertical="center" wrapText="1"/>
    </xf>
    <xf numFmtId="10" fontId="9" fillId="4" borderId="3" xfId="0" applyNumberFormat="1" applyFont="1" applyFill="1" applyBorder="1" applyAlignment="1" applyProtection="1">
      <alignment horizontal="center" vertical="center" wrapText="1"/>
    </xf>
    <xf numFmtId="167" fontId="9" fillId="4" borderId="3" xfId="0" applyNumberFormat="1" applyFont="1" applyFill="1" applyBorder="1" applyAlignment="1" applyProtection="1">
      <alignment horizontal="center" vertical="center" wrapText="1"/>
    </xf>
    <xf numFmtId="0" fontId="18" fillId="0" borderId="25" xfId="0" applyFont="1" applyBorder="1" applyAlignment="1" applyProtection="1">
      <alignment vertical="center" wrapText="1"/>
    </xf>
    <xf numFmtId="0" fontId="13" fillId="0" borderId="0" xfId="0" applyFont="1" applyProtection="1"/>
    <xf numFmtId="0" fontId="13" fillId="0" borderId="0" xfId="0" applyFont="1" applyBorder="1" applyProtection="1"/>
    <xf numFmtId="0" fontId="14" fillId="12" borderId="25" xfId="0" applyFont="1" applyFill="1" applyBorder="1" applyAlignment="1" applyProtection="1">
      <alignment horizontal="center" vertical="center" wrapText="1"/>
    </xf>
    <xf numFmtId="0" fontId="20" fillId="0" borderId="0" xfId="0" applyFont="1" applyProtection="1"/>
    <xf numFmtId="0" fontId="20" fillId="0" borderId="0" xfId="0" applyFont="1" applyBorder="1" applyProtection="1"/>
    <xf numFmtId="0" fontId="2" fillId="0" borderId="0" xfId="0" applyFont="1" applyFill="1" applyAlignment="1" applyProtection="1">
      <alignment vertical="center"/>
    </xf>
    <xf numFmtId="0" fontId="0" fillId="12" borderId="25" xfId="0" applyFill="1" applyBorder="1" applyProtection="1"/>
    <xf numFmtId="0" fontId="0" fillId="11" borderId="25" xfId="0" applyFill="1" applyBorder="1" applyProtection="1"/>
    <xf numFmtId="0" fontId="10" fillId="8" borderId="33" xfId="0" applyFont="1" applyFill="1" applyBorder="1" applyAlignment="1" applyProtection="1">
      <alignment vertical="center" wrapText="1"/>
    </xf>
    <xf numFmtId="0" fontId="10" fillId="10" borderId="47" xfId="0" applyFont="1" applyFill="1" applyBorder="1" applyAlignment="1" applyProtection="1">
      <alignment horizontal="center" vertical="center" wrapText="1"/>
    </xf>
    <xf numFmtId="0" fontId="10" fillId="13" borderId="45" xfId="0" applyFont="1" applyFill="1" applyBorder="1" applyAlignment="1" applyProtection="1">
      <alignment horizontal="center" vertical="center" wrapText="1"/>
    </xf>
    <xf numFmtId="0" fontId="9" fillId="0" borderId="3" xfId="0" applyFont="1" applyBorder="1" applyAlignment="1" applyProtection="1">
      <alignment vertical="center" wrapText="1"/>
    </xf>
    <xf numFmtId="0" fontId="9" fillId="0" borderId="3"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10" fillId="5" borderId="6" xfId="0" applyFont="1" applyFill="1" applyBorder="1" applyAlignment="1" applyProtection="1">
      <alignment vertical="center"/>
    </xf>
    <xf numFmtId="0" fontId="9" fillId="0" borderId="0" xfId="0" applyFont="1" applyFill="1" applyBorder="1" applyProtection="1"/>
    <xf numFmtId="0" fontId="9" fillId="0" borderId="0" xfId="0" applyFont="1" applyFill="1" applyBorder="1" applyAlignment="1" applyProtection="1">
      <alignment horizontal="right"/>
    </xf>
    <xf numFmtId="167" fontId="9" fillId="0" borderId="3" xfId="1" applyNumberFormat="1" applyFont="1" applyBorder="1" applyAlignment="1" applyProtection="1">
      <alignment horizontal="center" vertical="center" wrapText="1"/>
    </xf>
    <xf numFmtId="44" fontId="9" fillId="0" borderId="0" xfId="1" applyNumberFormat="1" applyFont="1" applyBorder="1" applyAlignment="1" applyProtection="1">
      <alignment vertical="center" wrapText="1"/>
    </xf>
    <xf numFmtId="44" fontId="9" fillId="0" borderId="0" xfId="1" applyNumberFormat="1" applyFont="1" applyFill="1" applyBorder="1" applyProtection="1"/>
    <xf numFmtId="0" fontId="9" fillId="0" borderId="8" xfId="0" applyFont="1" applyFill="1" applyBorder="1" applyAlignment="1" applyProtection="1">
      <alignment wrapText="1"/>
    </xf>
    <xf numFmtId="44" fontId="9" fillId="0" borderId="0" xfId="0" applyNumberFormat="1" applyFont="1" applyFill="1" applyBorder="1" applyAlignment="1" applyProtection="1">
      <alignment horizontal="right"/>
    </xf>
    <xf numFmtId="166" fontId="9" fillId="0" borderId="0" xfId="1" applyNumberFormat="1" applyFont="1" applyBorder="1" applyAlignment="1" applyProtection="1">
      <alignment vertical="center" wrapText="1"/>
    </xf>
    <xf numFmtId="166" fontId="9" fillId="0" borderId="0" xfId="1" applyNumberFormat="1" applyFont="1" applyBorder="1" applyAlignment="1" applyProtection="1">
      <alignment horizontal="center" vertical="center" wrapText="1"/>
    </xf>
    <xf numFmtId="0" fontId="9" fillId="0" borderId="0" xfId="0" applyFont="1" applyBorder="1" applyAlignment="1" applyProtection="1">
      <alignment vertical="center" wrapText="1"/>
    </xf>
    <xf numFmtId="44" fontId="9" fillId="0" borderId="0" xfId="1" applyNumberFormat="1" applyFont="1" applyBorder="1" applyAlignment="1" applyProtection="1">
      <alignment horizontal="center" vertical="center" wrapText="1"/>
    </xf>
    <xf numFmtId="167" fontId="18" fillId="0" borderId="3" xfId="1" applyNumberFormat="1" applyFont="1" applyBorder="1" applyAlignment="1" applyProtection="1">
      <alignment horizontal="center" wrapText="1"/>
    </xf>
    <xf numFmtId="0" fontId="13" fillId="0" borderId="2" xfId="0" applyFont="1" applyBorder="1" applyAlignment="1" applyProtection="1">
      <alignment vertical="center" wrapText="1"/>
    </xf>
    <xf numFmtId="0" fontId="9" fillId="0" borderId="2" xfId="0" applyFont="1" applyBorder="1" applyAlignment="1" applyProtection="1">
      <alignment vertical="center" wrapText="1"/>
    </xf>
    <xf numFmtId="0" fontId="12" fillId="6" borderId="29" xfId="0" applyFont="1" applyFill="1" applyBorder="1" applyAlignment="1" applyProtection="1">
      <alignment horizontal="left" vertical="center"/>
    </xf>
    <xf numFmtId="0" fontId="12" fillId="6" borderId="30" xfId="0" applyFont="1" applyFill="1" applyBorder="1" applyAlignment="1" applyProtection="1">
      <alignment horizontal="left" vertical="center"/>
    </xf>
    <xf numFmtId="0" fontId="12" fillId="6" borderId="31" xfId="0" applyFont="1" applyFill="1" applyBorder="1" applyAlignment="1" applyProtection="1">
      <alignment horizontal="left" vertical="center"/>
    </xf>
    <xf numFmtId="0" fontId="10" fillId="5" borderId="1" xfId="0" applyFont="1" applyFill="1" applyBorder="1" applyAlignment="1" applyProtection="1">
      <alignment horizontal="left" vertical="top" wrapText="1"/>
    </xf>
    <xf numFmtId="0" fontId="10" fillId="5" borderId="1" xfId="0" applyFont="1" applyFill="1" applyBorder="1" applyAlignment="1" applyProtection="1">
      <alignment horizontal="center" vertical="center"/>
    </xf>
    <xf numFmtId="0" fontId="10" fillId="5" borderId="1" xfId="0" applyFont="1" applyFill="1" applyBorder="1" applyAlignment="1" applyProtection="1">
      <alignment horizontal="center" vertical="center" wrapText="1"/>
    </xf>
    <xf numFmtId="0" fontId="9" fillId="0" borderId="24" xfId="0" applyFont="1" applyBorder="1" applyAlignment="1" applyProtection="1">
      <alignment vertical="center" wrapText="1"/>
    </xf>
    <xf numFmtId="167" fontId="9" fillId="0" borderId="16" xfId="0" applyNumberFormat="1" applyFont="1" applyBorder="1" applyAlignment="1" applyProtection="1">
      <alignment horizontal="center" vertical="center" wrapText="1"/>
    </xf>
    <xf numFmtId="0" fontId="9" fillId="0" borderId="13" xfId="0" applyFont="1" applyBorder="1" applyProtection="1"/>
    <xf numFmtId="0" fontId="9" fillId="0" borderId="21" xfId="0" applyFont="1" applyBorder="1" applyProtection="1"/>
    <xf numFmtId="0" fontId="18" fillId="0" borderId="21" xfId="0" applyFont="1" applyBorder="1" applyAlignment="1" applyProtection="1">
      <alignment horizontal="right"/>
    </xf>
    <xf numFmtId="167" fontId="18" fillId="0" borderId="16" xfId="0" applyNumberFormat="1" applyFont="1" applyBorder="1" applyAlignment="1" applyProtection="1">
      <alignment horizontal="center" wrapText="1"/>
    </xf>
    <xf numFmtId="0" fontId="10" fillId="5" borderId="34" xfId="0" applyFont="1" applyFill="1" applyBorder="1" applyAlignment="1" applyProtection="1">
      <alignment vertical="center" wrapText="1"/>
    </xf>
    <xf numFmtId="0" fontId="10" fillId="5" borderId="8" xfId="0" applyFont="1" applyFill="1" applyBorder="1" applyAlignment="1" applyProtection="1">
      <alignment vertical="center" wrapText="1"/>
    </xf>
    <xf numFmtId="0" fontId="10" fillId="5" borderId="13" xfId="0" applyFont="1" applyFill="1" applyBorder="1" applyAlignment="1" applyProtection="1">
      <alignment vertical="center" wrapText="1"/>
    </xf>
    <xf numFmtId="0" fontId="10" fillId="5" borderId="21" xfId="0" applyFont="1" applyFill="1" applyBorder="1" applyAlignment="1" applyProtection="1">
      <alignment vertical="center" wrapText="1"/>
    </xf>
    <xf numFmtId="0" fontId="10" fillId="5" borderId="14" xfId="0" applyFont="1" applyFill="1" applyBorder="1" applyAlignment="1" applyProtection="1">
      <alignment vertical="center" wrapText="1"/>
    </xf>
    <xf numFmtId="0" fontId="9" fillId="0" borderId="22" xfId="0" applyFont="1" applyBorder="1" applyProtection="1"/>
    <xf numFmtId="0" fontId="18" fillId="0" borderId="0" xfId="0" applyFont="1" applyBorder="1" applyAlignment="1" applyProtection="1">
      <alignment vertical="center" wrapText="1"/>
    </xf>
    <xf numFmtId="0" fontId="10" fillId="5" borderId="11" xfId="0" applyFont="1" applyFill="1" applyBorder="1" applyAlignment="1" applyProtection="1">
      <alignment horizontal="left" vertical="center" wrapText="1"/>
    </xf>
    <xf numFmtId="0" fontId="10" fillId="5" borderId="0" xfId="0" applyFont="1" applyFill="1" applyBorder="1" applyAlignment="1" applyProtection="1">
      <alignment horizontal="left" vertical="center" wrapText="1"/>
    </xf>
    <xf numFmtId="0" fontId="10" fillId="5" borderId="12" xfId="0" applyFont="1" applyFill="1" applyBorder="1" applyAlignment="1" applyProtection="1">
      <alignment horizontal="center" vertical="center" wrapText="1"/>
    </xf>
    <xf numFmtId="2" fontId="18" fillId="0" borderId="27" xfId="0" applyNumberFormat="1" applyFont="1" applyFill="1" applyBorder="1" applyAlignment="1" applyProtection="1">
      <alignment horizontal="center" vertical="center" wrapText="1"/>
    </xf>
    <xf numFmtId="0" fontId="10" fillId="5" borderId="22" xfId="0" applyFont="1" applyFill="1" applyBorder="1" applyAlignment="1" applyProtection="1">
      <alignment vertical="center" wrapText="1"/>
    </xf>
    <xf numFmtId="0" fontId="10" fillId="5" borderId="28" xfId="0" applyFont="1" applyFill="1" applyBorder="1" applyAlignment="1" applyProtection="1">
      <alignment vertical="center" wrapText="1"/>
    </xf>
    <xf numFmtId="0" fontId="9" fillId="0" borderId="15" xfId="0" applyFont="1" applyBorder="1" applyProtection="1"/>
    <xf numFmtId="0" fontId="9" fillId="0" borderId="10" xfId="0" applyFont="1" applyBorder="1" applyProtection="1"/>
    <xf numFmtId="0" fontId="13" fillId="0" borderId="0" xfId="0" applyFont="1" applyBorder="1" applyAlignment="1" applyProtection="1">
      <alignment vertical="top"/>
    </xf>
    <xf numFmtId="0" fontId="9" fillId="0" borderId="14" xfId="0" applyFont="1" applyBorder="1" applyProtection="1"/>
    <xf numFmtId="0" fontId="18" fillId="4" borderId="52" xfId="0" applyFont="1" applyFill="1" applyBorder="1" applyAlignment="1" applyProtection="1">
      <alignment horizontal="right"/>
    </xf>
    <xf numFmtId="2" fontId="18" fillId="4" borderId="25" xfId="0" applyNumberFormat="1" applyFont="1" applyFill="1" applyBorder="1" applyAlignment="1" applyProtection="1">
      <alignment horizontal="center"/>
    </xf>
    <xf numFmtId="0" fontId="11" fillId="0" borderId="0" xfId="0" applyFont="1" applyBorder="1" applyAlignment="1" applyProtection="1">
      <alignment horizontal="left" vertical="center"/>
    </xf>
    <xf numFmtId="0" fontId="12" fillId="5" borderId="28" xfId="0" applyFont="1" applyFill="1" applyBorder="1" applyAlignment="1" applyProtection="1">
      <alignment horizontal="center" vertical="center" wrapText="1"/>
    </xf>
    <xf numFmtId="0" fontId="10" fillId="5" borderId="28" xfId="0" applyFont="1" applyFill="1" applyBorder="1" applyAlignment="1" applyProtection="1">
      <alignment horizontal="center" vertical="center" wrapText="1"/>
    </xf>
    <xf numFmtId="0" fontId="9" fillId="0" borderId="36" xfId="0" applyFont="1" applyBorder="1" applyAlignment="1" applyProtection="1">
      <alignment horizontal="center" vertical="center"/>
    </xf>
    <xf numFmtId="0" fontId="9" fillId="0" borderId="36" xfId="0" applyFont="1" applyBorder="1" applyAlignment="1" applyProtection="1">
      <alignment horizontal="center" vertical="center" wrapText="1"/>
    </xf>
    <xf numFmtId="0" fontId="9" fillId="0" borderId="36" xfId="0" applyFont="1" applyBorder="1" applyAlignment="1" applyProtection="1">
      <alignment horizontal="left" vertical="center" wrapText="1"/>
    </xf>
    <xf numFmtId="0" fontId="18" fillId="11" borderId="0" xfId="0" applyFont="1" applyFill="1" applyAlignment="1" applyProtection="1">
      <alignment horizontal="center" vertical="center"/>
    </xf>
    <xf numFmtId="0" fontId="15" fillId="0" borderId="36" xfId="0" applyFont="1" applyBorder="1" applyAlignment="1" applyProtection="1">
      <alignment horizontal="center" vertical="center"/>
    </xf>
    <xf numFmtId="2" fontId="9" fillId="0" borderId="37" xfId="0" applyNumberFormat="1" applyFont="1" applyFill="1" applyBorder="1" applyAlignment="1" applyProtection="1">
      <alignment horizontal="center" vertical="center"/>
    </xf>
    <xf numFmtId="2" fontId="14" fillId="0" borderId="48" xfId="0" applyNumberFormat="1" applyFont="1" applyFill="1" applyBorder="1" applyAlignment="1" applyProtection="1">
      <alignment horizontal="center" vertical="center"/>
    </xf>
    <xf numFmtId="0" fontId="9" fillId="0" borderId="36" xfId="0" applyFont="1" applyFill="1" applyBorder="1" applyAlignment="1" applyProtection="1">
      <alignment horizontal="left" vertical="center" wrapText="1"/>
    </xf>
    <xf numFmtId="2" fontId="13" fillId="0" borderId="36" xfId="0" applyNumberFormat="1" applyFont="1" applyBorder="1" applyAlignment="1" applyProtection="1">
      <alignment horizontal="center" vertical="center"/>
    </xf>
    <xf numFmtId="0" fontId="20" fillId="0" borderId="0" xfId="0" applyFont="1" applyFill="1" applyBorder="1" applyProtection="1"/>
    <xf numFmtId="0" fontId="13" fillId="0" borderId="36" xfId="0" applyFont="1" applyFill="1" applyBorder="1" applyAlignment="1" applyProtection="1">
      <alignment horizontal="left" vertical="center" wrapText="1"/>
    </xf>
    <xf numFmtId="2" fontId="9" fillId="0" borderId="37" xfId="0" applyNumberFormat="1" applyFont="1" applyBorder="1" applyAlignment="1" applyProtection="1">
      <alignment horizontal="center" vertical="center"/>
    </xf>
    <xf numFmtId="0" fontId="9" fillId="0" borderId="36" xfId="0" applyFont="1" applyBorder="1" applyAlignment="1" applyProtection="1">
      <alignment horizontal="left" vertical="top" wrapText="1"/>
    </xf>
    <xf numFmtId="0" fontId="9" fillId="0" borderId="36" xfId="0" applyFont="1" applyFill="1" applyBorder="1" applyAlignment="1" applyProtection="1">
      <alignment horizontal="left" vertical="top" wrapText="1"/>
    </xf>
    <xf numFmtId="0" fontId="9" fillId="0" borderId="38" xfId="0" applyFont="1" applyBorder="1" applyAlignment="1" applyProtection="1">
      <alignment horizontal="center" vertical="center"/>
    </xf>
    <xf numFmtId="0" fontId="9" fillId="0" borderId="38" xfId="0" applyFont="1" applyBorder="1" applyAlignment="1" applyProtection="1">
      <alignment horizontal="center" vertical="center" wrapText="1"/>
    </xf>
    <xf numFmtId="0" fontId="9" fillId="0" borderId="38" xfId="0" applyFont="1" applyFill="1" applyBorder="1" applyAlignment="1" applyProtection="1">
      <alignment horizontal="left" vertical="top" wrapText="1"/>
    </xf>
    <xf numFmtId="0" fontId="15" fillId="0" borderId="38" xfId="0" applyFont="1" applyBorder="1" applyAlignment="1" applyProtection="1">
      <alignment horizontal="center" vertical="center"/>
    </xf>
    <xf numFmtId="2" fontId="9" fillId="0" borderId="39" xfId="0" applyNumberFormat="1" applyFont="1" applyBorder="1" applyAlignment="1" applyProtection="1">
      <alignment horizontal="center" vertical="center"/>
    </xf>
    <xf numFmtId="0" fontId="12" fillId="2" borderId="22" xfId="0" applyFont="1" applyFill="1" applyBorder="1" applyAlignment="1" applyProtection="1">
      <alignment vertical="center"/>
    </xf>
    <xf numFmtId="0" fontId="12" fillId="2" borderId="28" xfId="0" applyFont="1" applyFill="1" applyBorder="1" applyAlignment="1" applyProtection="1"/>
    <xf numFmtId="0" fontId="12" fillId="2" borderId="28" xfId="0" applyFont="1" applyFill="1" applyBorder="1" applyAlignment="1" applyProtection="1">
      <alignment vertical="center"/>
    </xf>
    <xf numFmtId="0" fontId="9" fillId="0" borderId="40" xfId="0" applyFont="1" applyBorder="1" applyAlignment="1" applyProtection="1">
      <alignment horizontal="center" vertical="center"/>
    </xf>
    <xf numFmtId="0" fontId="9" fillId="0" borderId="40" xfId="0" applyFont="1" applyBorder="1" applyAlignment="1" applyProtection="1">
      <alignment horizontal="center" vertical="center" wrapText="1"/>
    </xf>
    <xf numFmtId="0" fontId="9" fillId="0" borderId="40" xfId="0" applyFont="1" applyBorder="1" applyAlignment="1" applyProtection="1">
      <alignment horizontal="left" vertical="center" wrapText="1"/>
    </xf>
    <xf numFmtId="0" fontId="15" fillId="0" borderId="40" xfId="0" applyFont="1" applyBorder="1" applyAlignment="1" applyProtection="1">
      <alignment horizontal="center" vertical="center"/>
    </xf>
    <xf numFmtId="2" fontId="9" fillId="0" borderId="41" xfId="0" applyNumberFormat="1" applyFont="1" applyBorder="1" applyAlignment="1" applyProtection="1">
      <alignment horizontal="center" vertical="center"/>
    </xf>
    <xf numFmtId="0" fontId="9" fillId="0" borderId="36" xfId="0" applyFont="1" applyFill="1" applyBorder="1" applyAlignment="1" applyProtection="1">
      <alignment horizontal="center" vertical="center" wrapText="1"/>
    </xf>
    <xf numFmtId="0" fontId="9" fillId="0" borderId="38" xfId="0" applyFont="1" applyFill="1" applyBorder="1" applyAlignment="1" applyProtection="1">
      <alignment horizontal="center" vertical="center" wrapText="1"/>
    </xf>
    <xf numFmtId="0" fontId="9" fillId="0" borderId="38" xfId="0" applyFont="1" applyFill="1" applyBorder="1" applyAlignment="1" applyProtection="1">
      <alignment horizontal="left" vertical="center" wrapText="1"/>
    </xf>
    <xf numFmtId="0" fontId="9" fillId="0" borderId="40" xfId="0" applyFont="1" applyFill="1" applyBorder="1" applyAlignment="1" applyProtection="1">
      <alignment horizontal="center"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9" fillId="0" borderId="40" xfId="0" applyFont="1" applyFill="1" applyBorder="1" applyAlignment="1" applyProtection="1">
      <alignment horizontal="left" vertical="center" wrapText="1"/>
    </xf>
    <xf numFmtId="2" fontId="9" fillId="0" borderId="42" xfId="0" applyNumberFormat="1" applyFont="1" applyBorder="1" applyAlignment="1" applyProtection="1">
      <alignment horizontal="center" vertical="center"/>
    </xf>
    <xf numFmtId="2" fontId="9" fillId="0" borderId="43" xfId="0" applyNumberFormat="1" applyFont="1" applyBorder="1" applyAlignment="1" applyProtection="1">
      <alignment horizontal="center" vertical="center"/>
    </xf>
    <xf numFmtId="2" fontId="9" fillId="0" borderId="44" xfId="0" applyNumberFormat="1" applyFont="1" applyBorder="1" applyAlignment="1" applyProtection="1">
      <alignment horizontal="center" vertical="center"/>
    </xf>
    <xf numFmtId="0" fontId="12" fillId="6" borderId="35" xfId="0" applyFont="1" applyFill="1" applyBorder="1" applyAlignment="1" applyProtection="1">
      <alignment vertical="center"/>
    </xf>
    <xf numFmtId="0" fontId="12" fillId="6" borderId="0" xfId="0" quotePrefix="1" applyFont="1" applyFill="1" applyBorder="1" applyAlignment="1" applyProtection="1">
      <alignment vertical="center"/>
    </xf>
    <xf numFmtId="0" fontId="12" fillId="6" borderId="0" xfId="0" applyFont="1" applyFill="1" applyBorder="1" applyAlignment="1" applyProtection="1">
      <alignment vertical="center"/>
    </xf>
    <xf numFmtId="0" fontId="10" fillId="5" borderId="10" xfId="0" applyFont="1" applyFill="1" applyBorder="1" applyAlignment="1" applyProtection="1">
      <alignment vertical="top" wrapText="1"/>
    </xf>
    <xf numFmtId="0" fontId="18" fillId="4" borderId="11" xfId="0" applyFont="1" applyFill="1" applyBorder="1" applyAlignment="1" applyProtection="1">
      <alignment horizontal="center" vertical="center" wrapText="1"/>
    </xf>
    <xf numFmtId="0" fontId="9" fillId="4" borderId="0" xfId="0" applyFont="1" applyFill="1" applyBorder="1" applyAlignment="1" applyProtection="1">
      <alignment horizontal="left" vertical="center" wrapText="1"/>
    </xf>
    <xf numFmtId="0" fontId="9" fillId="4" borderId="12" xfId="0" applyFont="1" applyFill="1" applyBorder="1" applyAlignment="1" applyProtection="1">
      <alignment horizontal="left" vertical="center" wrapText="1"/>
    </xf>
    <xf numFmtId="0" fontId="9" fillId="0" borderId="0" xfId="0" applyFont="1" applyBorder="1" applyAlignment="1" applyProtection="1">
      <alignment vertical="top" wrapText="1"/>
    </xf>
    <xf numFmtId="0" fontId="18" fillId="4" borderId="13" xfId="0" applyFont="1" applyFill="1" applyBorder="1" applyAlignment="1" applyProtection="1">
      <alignment horizontal="center" vertical="center" wrapText="1"/>
    </xf>
    <xf numFmtId="0" fontId="9" fillId="4" borderId="21" xfId="0" applyFont="1" applyFill="1" applyBorder="1" applyAlignment="1" applyProtection="1">
      <alignment horizontal="left" vertical="center" wrapText="1"/>
    </xf>
    <xf numFmtId="0" fontId="9" fillId="4" borderId="14" xfId="0" applyFont="1" applyFill="1" applyBorder="1" applyAlignment="1" applyProtection="1">
      <alignment horizontal="left" vertical="center" wrapText="1"/>
    </xf>
    <xf numFmtId="0" fontId="12" fillId="6" borderId="30" xfId="0" quotePrefix="1" applyFont="1" applyFill="1" applyBorder="1" applyAlignment="1" applyProtection="1">
      <alignment vertical="center"/>
    </xf>
    <xf numFmtId="0" fontId="12" fillId="6" borderId="31" xfId="0" applyFont="1" applyFill="1" applyBorder="1" applyAlignment="1" applyProtection="1">
      <alignment vertical="center"/>
    </xf>
    <xf numFmtId="0" fontId="9" fillId="4" borderId="0" xfId="0" applyFont="1" applyFill="1" applyProtection="1"/>
    <xf numFmtId="0" fontId="12" fillId="0" borderId="0" xfId="0" applyFont="1" applyFill="1" applyBorder="1" applyAlignment="1" applyProtection="1">
      <alignment vertical="center"/>
    </xf>
    <xf numFmtId="0" fontId="10" fillId="5" borderId="9" xfId="0" applyFont="1" applyFill="1" applyBorder="1" applyAlignment="1" applyProtection="1">
      <alignment vertical="center" wrapText="1"/>
    </xf>
    <xf numFmtId="0" fontId="10" fillId="5" borderId="15" xfId="0" applyFont="1" applyFill="1" applyBorder="1" applyAlignment="1" applyProtection="1">
      <alignment vertical="center" wrapText="1"/>
    </xf>
    <xf numFmtId="0" fontId="10" fillId="5" borderId="10" xfId="0" applyFont="1" applyFill="1" applyBorder="1" applyAlignment="1" applyProtection="1">
      <alignment vertical="center" wrapText="1"/>
    </xf>
    <xf numFmtId="0" fontId="9" fillId="0" borderId="0" xfId="0" applyFont="1" applyBorder="1" applyAlignment="1" applyProtection="1">
      <alignment horizontal="left" vertical="top" wrapText="1"/>
    </xf>
    <xf numFmtId="0" fontId="9" fillId="12" borderId="25" xfId="0" applyFont="1" applyFill="1" applyBorder="1" applyProtection="1"/>
    <xf numFmtId="0" fontId="9" fillId="0" borderId="11" xfId="0" applyFont="1" applyBorder="1" applyAlignment="1" applyProtection="1">
      <alignment vertical="center"/>
    </xf>
    <xf numFmtId="0" fontId="9" fillId="0" borderId="0" xfId="0" applyFont="1" applyBorder="1" applyAlignment="1" applyProtection="1">
      <alignment vertical="center"/>
    </xf>
    <xf numFmtId="0" fontId="9" fillId="11" borderId="25" xfId="0" applyFont="1" applyFill="1" applyBorder="1" applyProtection="1"/>
    <xf numFmtId="0" fontId="9" fillId="0" borderId="12" xfId="0" applyFont="1" applyBorder="1" applyProtection="1"/>
    <xf numFmtId="0" fontId="9" fillId="14" borderId="25" xfId="0" applyFont="1" applyFill="1" applyBorder="1" applyProtection="1"/>
    <xf numFmtId="0" fontId="9" fillId="0" borderId="21" xfId="0" applyFont="1" applyBorder="1" applyAlignment="1" applyProtection="1">
      <alignment vertical="center"/>
    </xf>
    <xf numFmtId="0" fontId="12" fillId="6" borderId="59" xfId="0" applyFont="1" applyFill="1" applyBorder="1" applyAlignment="1" applyProtection="1">
      <alignment vertical="center"/>
    </xf>
    <xf numFmtId="0" fontId="12" fillId="6" borderId="53" xfId="0" applyFont="1" applyFill="1" applyBorder="1" applyAlignment="1" applyProtection="1">
      <alignment vertical="center"/>
    </xf>
    <xf numFmtId="0" fontId="12" fillId="6" borderId="60" xfId="0" applyFont="1" applyFill="1" applyBorder="1" applyAlignment="1" applyProtection="1">
      <alignment vertical="center"/>
    </xf>
    <xf numFmtId="0" fontId="18" fillId="4" borderId="0" xfId="0" applyFont="1" applyFill="1" applyBorder="1" applyAlignment="1" applyProtection="1">
      <alignment horizontal="center" vertical="center" wrapText="1"/>
    </xf>
    <xf numFmtId="0" fontId="9" fillId="4" borderId="0" xfId="0" applyFont="1" applyFill="1" applyBorder="1" applyAlignment="1" applyProtection="1">
      <alignment horizontal="left" vertical="center"/>
    </xf>
    <xf numFmtId="0" fontId="9" fillId="0" borderId="0" xfId="0" applyFont="1" applyBorder="1" applyAlignment="1" applyProtection="1">
      <alignment horizontal="left" vertical="top"/>
    </xf>
    <xf numFmtId="0" fontId="9" fillId="0" borderId="0" xfId="0" applyFont="1" applyAlignment="1" applyProtection="1">
      <alignment horizontal="left"/>
    </xf>
    <xf numFmtId="0" fontId="10" fillId="5" borderId="9" xfId="0" applyFont="1" applyFill="1" applyBorder="1" applyAlignment="1" applyProtection="1">
      <alignment horizontal="left" vertical="center"/>
    </xf>
    <xf numFmtId="0" fontId="10" fillId="5" borderId="15" xfId="0" applyFont="1" applyFill="1" applyBorder="1" applyAlignment="1" applyProtection="1">
      <alignment horizontal="left" vertical="center" wrapText="1"/>
    </xf>
    <xf numFmtId="0" fontId="10" fillId="5" borderId="22" xfId="0" applyFont="1" applyFill="1" applyBorder="1" applyAlignment="1" applyProtection="1">
      <alignment horizontal="left" vertical="center" wrapText="1"/>
    </xf>
    <xf numFmtId="0" fontId="10" fillId="5" borderId="28" xfId="0" applyFont="1" applyFill="1" applyBorder="1" applyAlignment="1" applyProtection="1">
      <alignment horizontal="left" vertical="center" wrapText="1"/>
    </xf>
    <xf numFmtId="0" fontId="0" fillId="0" borderId="0" xfId="0" applyProtection="1"/>
    <xf numFmtId="0" fontId="6" fillId="4" borderId="0" xfId="0" applyFont="1" applyFill="1" applyProtection="1"/>
    <xf numFmtId="0" fontId="7" fillId="4" borderId="0" xfId="0" applyFont="1" applyFill="1" applyProtection="1"/>
    <xf numFmtId="0" fontId="4" fillId="0" borderId="0" xfId="0" applyFont="1" applyProtection="1"/>
    <xf numFmtId="0" fontId="10" fillId="5" borderId="25" xfId="0" applyFont="1" applyFill="1" applyBorder="1" applyAlignment="1" applyProtection="1">
      <alignment vertical="center" wrapText="1"/>
    </xf>
    <xf numFmtId="0" fontId="4" fillId="4" borderId="0" xfId="0" applyFont="1" applyFill="1" applyBorder="1" applyAlignment="1" applyProtection="1">
      <alignment vertical="top" wrapText="1"/>
    </xf>
    <xf numFmtId="0" fontId="2" fillId="4" borderId="0" xfId="0" applyFont="1" applyFill="1" applyProtection="1"/>
    <xf numFmtId="0" fontId="4" fillId="0" borderId="0" xfId="0" applyFont="1" applyBorder="1" applyAlignment="1" applyProtection="1">
      <alignment horizontal="left" vertical="top" wrapText="1"/>
    </xf>
    <xf numFmtId="0" fontId="20" fillId="4" borderId="0" xfId="0" applyFont="1" applyFill="1" applyProtection="1"/>
    <xf numFmtId="0" fontId="9" fillId="4" borderId="0" xfId="0" applyFont="1" applyFill="1" applyBorder="1" applyAlignment="1" applyProtection="1">
      <alignment horizontal="center" vertical="center" wrapText="1"/>
    </xf>
    <xf numFmtId="0" fontId="18" fillId="0" borderId="25" xfId="0" applyFont="1" applyFill="1" applyBorder="1" applyProtection="1"/>
    <xf numFmtId="0" fontId="18" fillId="0" borderId="22" xfId="0" applyFont="1" applyFill="1" applyBorder="1" applyProtection="1"/>
    <xf numFmtId="0" fontId="9" fillId="4" borderId="11" xfId="0" applyFont="1" applyFill="1" applyBorder="1" applyAlignment="1" applyProtection="1">
      <alignment horizontal="left" vertical="center" wrapText="1"/>
    </xf>
    <xf numFmtId="0" fontId="18" fillId="4" borderId="25" xfId="0" applyFont="1" applyFill="1" applyBorder="1" applyAlignment="1" applyProtection="1">
      <alignment vertical="center"/>
    </xf>
    <xf numFmtId="0" fontId="9" fillId="4" borderId="12" xfId="0" applyFont="1" applyFill="1" applyBorder="1" applyProtection="1"/>
    <xf numFmtId="0" fontId="18" fillId="4" borderId="25" xfId="0" applyFont="1" applyFill="1" applyBorder="1" applyProtection="1"/>
    <xf numFmtId="0" fontId="20" fillId="4" borderId="0" xfId="0" applyFont="1" applyFill="1" applyBorder="1" applyProtection="1"/>
    <xf numFmtId="0" fontId="9" fillId="4" borderId="0" xfId="0" applyFont="1" applyFill="1" applyBorder="1" applyAlignment="1" applyProtection="1">
      <alignment wrapText="1"/>
    </xf>
    <xf numFmtId="0" fontId="13" fillId="4" borderId="0" xfId="0" applyFont="1" applyFill="1" applyProtection="1"/>
    <xf numFmtId="0" fontId="13" fillId="4" borderId="0" xfId="0" applyFont="1" applyFill="1" applyBorder="1" applyProtection="1"/>
    <xf numFmtId="0" fontId="9" fillId="0" borderId="0" xfId="0" applyFont="1" applyBorder="1" applyAlignment="1" applyProtection="1">
      <alignment horizontal="left" vertical="top" wrapText="1"/>
    </xf>
    <xf numFmtId="0" fontId="9" fillId="0" borderId="0" xfId="0" applyFont="1" applyBorder="1" applyAlignment="1" applyProtection="1">
      <alignment vertical="top"/>
    </xf>
    <xf numFmtId="0" fontId="9" fillId="4" borderId="11" xfId="0" applyFont="1" applyFill="1" applyBorder="1" applyAlignment="1" applyProtection="1">
      <alignment horizontal="left" vertical="center" wrapText="1"/>
    </xf>
    <xf numFmtId="0" fontId="9" fillId="0" borderId="12" xfId="0" applyFont="1" applyBorder="1" applyAlignment="1" applyProtection="1">
      <alignment vertical="center" wrapText="1"/>
    </xf>
    <xf numFmtId="0" fontId="9" fillId="0" borderId="21" xfId="0" applyFont="1" applyBorder="1" applyProtection="1"/>
    <xf numFmtId="0" fontId="9" fillId="0" borderId="0" xfId="0" applyFont="1" applyBorder="1" applyAlignment="1" applyProtection="1">
      <alignment vertical="top" wrapText="1"/>
    </xf>
    <xf numFmtId="0" fontId="9" fillId="0" borderId="12" xfId="0" applyFont="1" applyBorder="1" applyAlignment="1" applyProtection="1">
      <alignment vertical="top" wrapText="1"/>
    </xf>
    <xf numFmtId="0" fontId="9" fillId="4" borderId="12" xfId="0" applyFont="1" applyFill="1" applyBorder="1" applyAlignment="1" applyProtection="1">
      <alignment vertical="center" wrapText="1"/>
    </xf>
    <xf numFmtId="0" fontId="9" fillId="4" borderId="11" xfId="0" applyFont="1" applyFill="1" applyBorder="1" applyAlignment="1" applyProtection="1">
      <alignment horizontal="left" vertical="center"/>
    </xf>
    <xf numFmtId="0" fontId="9" fillId="4" borderId="11" xfId="0" applyFont="1" applyFill="1" applyBorder="1" applyAlignment="1" applyProtection="1">
      <alignment wrapText="1"/>
    </xf>
    <xf numFmtId="0" fontId="9" fillId="4" borderId="12" xfId="0" applyFont="1" applyFill="1" applyBorder="1" applyAlignment="1" applyProtection="1">
      <alignment wrapText="1"/>
    </xf>
    <xf numFmtId="0" fontId="18" fillId="4" borderId="11" xfId="0" applyFont="1" applyFill="1" applyBorder="1" applyAlignment="1" applyProtection="1">
      <alignment horizontal="left" vertical="center"/>
    </xf>
    <xf numFmtId="164" fontId="18" fillId="0" borderId="61" xfId="0" applyNumberFormat="1" applyFont="1" applyFill="1" applyBorder="1" applyAlignment="1" applyProtection="1">
      <alignment horizontal="left" vertical="center" wrapText="1"/>
    </xf>
    <xf numFmtId="164" fontId="18" fillId="0" borderId="62" xfId="0" applyNumberFormat="1" applyFont="1" applyFill="1" applyBorder="1" applyAlignment="1" applyProtection="1">
      <alignment horizontal="left" vertical="center" wrapText="1"/>
    </xf>
    <xf numFmtId="164" fontId="14" fillId="0" borderId="62" xfId="0" applyNumberFormat="1" applyFont="1" applyFill="1" applyBorder="1" applyAlignment="1" applyProtection="1">
      <alignment horizontal="left" vertical="center" wrapText="1"/>
    </xf>
    <xf numFmtId="0" fontId="18" fillId="4" borderId="0" xfId="0" applyFont="1" applyFill="1" applyBorder="1" applyAlignment="1" applyProtection="1">
      <alignment horizontal="right"/>
    </xf>
    <xf numFmtId="0" fontId="18" fillId="4" borderId="12" xfId="0" applyFont="1" applyFill="1" applyBorder="1" applyAlignment="1" applyProtection="1">
      <alignment horizontal="right"/>
    </xf>
    <xf numFmtId="0" fontId="13" fillId="0" borderId="8" xfId="0" applyFont="1" applyFill="1" applyBorder="1" applyAlignment="1" applyProtection="1">
      <alignment horizontal="right" wrapText="1"/>
    </xf>
    <xf numFmtId="0" fontId="9" fillId="0" borderId="18" xfId="0" applyFont="1" applyBorder="1" applyAlignment="1" applyProtection="1">
      <alignment horizontal="right" wrapText="1"/>
    </xf>
    <xf numFmtId="0" fontId="9" fillId="0" borderId="28" xfId="0" applyFont="1" applyBorder="1" applyAlignment="1" applyProtection="1">
      <alignment horizontal="right"/>
    </xf>
    <xf numFmtId="0" fontId="13" fillId="0" borderId="11" xfId="0" applyFont="1" applyFill="1" applyBorder="1" applyAlignment="1" applyProtection="1">
      <alignment vertical="center" wrapText="1"/>
    </xf>
    <xf numFmtId="0" fontId="9" fillId="0" borderId="18" xfId="0" applyFont="1" applyBorder="1" applyAlignment="1" applyProtection="1">
      <alignment vertical="center" wrapText="1"/>
    </xf>
    <xf numFmtId="0" fontId="12" fillId="6" borderId="64" xfId="0" applyFont="1" applyFill="1" applyBorder="1" applyAlignment="1" applyProtection="1">
      <alignment vertical="center"/>
    </xf>
    <xf numFmtId="0" fontId="12" fillId="6" borderId="65" xfId="0" applyFont="1" applyFill="1" applyBorder="1" applyAlignment="1" applyProtection="1">
      <alignment vertical="center"/>
    </xf>
    <xf numFmtId="0" fontId="19" fillId="6" borderId="0" xfId="0" applyFont="1" applyFill="1" applyBorder="1" applyAlignment="1" applyProtection="1">
      <alignment vertical="center"/>
    </xf>
    <xf numFmtId="2" fontId="9" fillId="0" borderId="41" xfId="0" applyNumberFormat="1" applyFont="1" applyFill="1" applyBorder="1" applyAlignment="1" applyProtection="1">
      <alignment horizontal="center" vertical="center"/>
    </xf>
    <xf numFmtId="2" fontId="14" fillId="0" borderId="66" xfId="0" applyNumberFormat="1" applyFont="1" applyFill="1" applyBorder="1" applyAlignment="1" applyProtection="1">
      <alignment horizontal="center" vertical="center"/>
    </xf>
    <xf numFmtId="0" fontId="12" fillId="3" borderId="68" xfId="0" applyNumberFormat="1" applyFont="1" applyFill="1" applyBorder="1" applyAlignment="1" applyProtection="1">
      <alignment vertical="center" wrapText="1"/>
    </xf>
    <xf numFmtId="0" fontId="12" fillId="3" borderId="69" xfId="0" applyNumberFormat="1" applyFont="1" applyFill="1" applyBorder="1" applyAlignment="1" applyProtection="1">
      <alignment vertical="center" wrapText="1"/>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4" borderId="0" xfId="0" applyFont="1" applyFill="1" applyBorder="1" applyAlignment="1" applyProtection="1">
      <alignment horizontal="left" vertical="center" wrapText="1"/>
    </xf>
    <xf numFmtId="0" fontId="9" fillId="4" borderId="12" xfId="0" applyFont="1" applyFill="1" applyBorder="1" applyAlignment="1" applyProtection="1">
      <alignment horizontal="left" vertical="center" wrapText="1"/>
    </xf>
    <xf numFmtId="0" fontId="9" fillId="4" borderId="0" xfId="0" applyFont="1" applyFill="1" applyBorder="1" applyAlignment="1" applyProtection="1">
      <alignment horizontal="left" vertical="top" wrapText="1"/>
    </xf>
    <xf numFmtId="0" fontId="12" fillId="5" borderId="22" xfId="0" applyFont="1" applyFill="1" applyBorder="1" applyAlignment="1" applyProtection="1">
      <alignment horizontal="center" vertical="center" wrapText="1"/>
    </xf>
    <xf numFmtId="0" fontId="9" fillId="0" borderId="9" xfId="0" applyFont="1" applyBorder="1" applyAlignment="1" applyProtection="1">
      <alignment vertical="center"/>
    </xf>
    <xf numFmtId="164" fontId="18" fillId="0" borderId="13" xfId="0" applyNumberFormat="1" applyFont="1" applyFill="1" applyBorder="1" applyAlignment="1" applyProtection="1">
      <alignment horizontal="left" vertical="center" wrapText="1"/>
    </xf>
    <xf numFmtId="168" fontId="18" fillId="4" borderId="25" xfId="4" applyNumberFormat="1" applyFont="1" applyFill="1" applyBorder="1" applyAlignment="1" applyProtection="1">
      <alignment horizontal="center"/>
    </xf>
    <xf numFmtId="0" fontId="9" fillId="0" borderId="70" xfId="0" applyFont="1" applyBorder="1" applyAlignment="1" applyProtection="1">
      <alignment horizontal="center" vertical="center" wrapText="1"/>
    </xf>
    <xf numFmtId="0" fontId="9" fillId="0" borderId="71" xfId="0" applyFont="1" applyBorder="1" applyAlignment="1" applyProtection="1">
      <alignment horizontal="center" vertical="center"/>
    </xf>
    <xf numFmtId="0" fontId="9" fillId="0" borderId="38" xfId="0" applyFont="1" applyBorder="1" applyAlignment="1" applyProtection="1">
      <alignment horizontal="left" vertical="center" wrapText="1"/>
    </xf>
    <xf numFmtId="0" fontId="8" fillId="4" borderId="0" xfId="0" applyFont="1" applyFill="1" applyAlignment="1" applyProtection="1">
      <alignment horizontal="left"/>
    </xf>
    <xf numFmtId="0" fontId="9" fillId="0" borderId="18" xfId="0" applyFont="1" applyBorder="1" applyAlignment="1" applyProtection="1">
      <alignment horizontal="left" vertical="top" wrapText="1"/>
    </xf>
    <xf numFmtId="0" fontId="9" fillId="0" borderId="19" xfId="0" applyFont="1" applyBorder="1" applyAlignment="1" applyProtection="1">
      <alignment horizontal="left" vertical="top" wrapText="1"/>
    </xf>
    <xf numFmtId="0" fontId="9" fillId="0" borderId="20" xfId="0" applyFont="1" applyBorder="1" applyAlignment="1" applyProtection="1">
      <alignment horizontal="left" vertical="top" wrapText="1"/>
    </xf>
    <xf numFmtId="0" fontId="5" fillId="0" borderId="0" xfId="0" applyFont="1" applyAlignment="1" applyProtection="1">
      <alignment horizontal="left" vertical="top" wrapText="1"/>
    </xf>
    <xf numFmtId="0" fontId="5" fillId="0" borderId="21" xfId="0" applyFont="1" applyBorder="1" applyAlignment="1" applyProtection="1">
      <alignment horizontal="left" vertical="top" wrapText="1"/>
    </xf>
    <xf numFmtId="0" fontId="11" fillId="0" borderId="49" xfId="0" applyFont="1" applyBorder="1" applyAlignment="1" applyProtection="1">
      <alignment horizontal="center" vertical="center" wrapText="1"/>
    </xf>
    <xf numFmtId="0" fontId="11" fillId="0" borderId="50" xfId="0" applyFont="1" applyBorder="1" applyAlignment="1" applyProtection="1">
      <alignment horizontal="center" vertical="center" wrapText="1"/>
    </xf>
    <xf numFmtId="0" fontId="11" fillId="0" borderId="51" xfId="0" applyFont="1" applyBorder="1" applyAlignment="1" applyProtection="1">
      <alignment horizontal="center" vertical="center" wrapText="1"/>
    </xf>
    <xf numFmtId="0" fontId="10" fillId="5" borderId="9" xfId="0"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10" xfId="0" applyFont="1" applyFill="1" applyBorder="1" applyAlignment="1" applyProtection="1">
      <alignment horizontal="left" vertical="top" wrapText="1"/>
    </xf>
    <xf numFmtId="0" fontId="10" fillId="5" borderId="11" xfId="0" applyFont="1" applyFill="1" applyBorder="1" applyAlignment="1" applyProtection="1">
      <alignment vertical="center" wrapText="1"/>
    </xf>
    <xf numFmtId="0" fontId="10" fillId="5" borderId="0" xfId="0" applyFont="1" applyFill="1" applyBorder="1" applyAlignment="1" applyProtection="1">
      <alignment vertical="center" wrapText="1"/>
    </xf>
    <xf numFmtId="0" fontId="9" fillId="0" borderId="9" xfId="0" applyFont="1" applyBorder="1" applyAlignment="1" applyProtection="1">
      <alignment vertical="top"/>
    </xf>
    <xf numFmtId="0" fontId="9" fillId="0" borderId="15" xfId="0" applyFont="1" applyBorder="1" applyAlignment="1" applyProtection="1">
      <alignment vertical="top"/>
    </xf>
    <xf numFmtId="0" fontId="9" fillId="0" borderId="10" xfId="0" applyFont="1" applyBorder="1" applyAlignment="1" applyProtection="1">
      <alignment vertical="top"/>
    </xf>
    <xf numFmtId="0" fontId="9" fillId="0" borderId="13" xfId="0" applyFont="1" applyBorder="1" applyAlignment="1" applyProtection="1">
      <alignment vertical="top"/>
    </xf>
    <xf numFmtId="0" fontId="9" fillId="0" borderId="21" xfId="0" applyFont="1" applyBorder="1" applyAlignment="1" applyProtection="1">
      <alignment vertical="top"/>
    </xf>
    <xf numFmtId="0" fontId="9" fillId="0" borderId="14" xfId="0" applyFont="1" applyBorder="1" applyAlignment="1" applyProtection="1">
      <alignment vertical="top"/>
    </xf>
    <xf numFmtId="0" fontId="9" fillId="0" borderId="9" xfId="0" applyFont="1" applyBorder="1" applyAlignment="1" applyProtection="1">
      <alignment horizontal="left" vertical="top" wrapText="1"/>
    </xf>
    <xf numFmtId="0" fontId="9" fillId="0" borderId="15" xfId="0" applyFont="1" applyBorder="1" applyAlignment="1" applyProtection="1">
      <alignment horizontal="left" vertical="top" wrapText="1"/>
    </xf>
    <xf numFmtId="0" fontId="9" fillId="0" borderId="10" xfId="0" applyFont="1" applyBorder="1" applyAlignment="1" applyProtection="1">
      <alignment horizontal="left" vertical="top" wrapText="1"/>
    </xf>
    <xf numFmtId="0" fontId="9" fillId="0" borderId="11"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12" xfId="0" applyFont="1" applyBorder="1" applyAlignment="1" applyProtection="1">
      <alignment horizontal="left" vertical="top" wrapText="1"/>
    </xf>
    <xf numFmtId="0" fontId="12" fillId="6" borderId="29" xfId="0" applyFont="1" applyFill="1" applyBorder="1" applyAlignment="1" applyProtection="1">
      <alignment horizontal="left" vertical="center"/>
    </xf>
    <xf numFmtId="0" fontId="12" fillId="6" borderId="30" xfId="0" applyFont="1" applyFill="1" applyBorder="1" applyAlignment="1" applyProtection="1">
      <alignment horizontal="left" vertical="center"/>
    </xf>
    <xf numFmtId="0" fontId="12" fillId="6" borderId="31" xfId="0" applyFont="1" applyFill="1" applyBorder="1" applyAlignment="1" applyProtection="1">
      <alignment horizontal="left" vertical="center"/>
    </xf>
    <xf numFmtId="0" fontId="13" fillId="0" borderId="11"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12" xfId="0" applyFont="1" applyBorder="1" applyAlignment="1" applyProtection="1">
      <alignment horizontal="left" vertical="top" wrapText="1"/>
    </xf>
    <xf numFmtId="0" fontId="13" fillId="0" borderId="13" xfId="0" applyFont="1" applyBorder="1" applyAlignment="1" applyProtection="1">
      <alignment horizontal="left" vertical="top" wrapText="1"/>
    </xf>
    <xf numFmtId="0" fontId="13" fillId="0" borderId="21" xfId="0" applyFont="1" applyBorder="1" applyAlignment="1" applyProtection="1">
      <alignment horizontal="left" vertical="top" wrapText="1"/>
    </xf>
    <xf numFmtId="0" fontId="13" fillId="0" borderId="14" xfId="0" applyFont="1" applyBorder="1" applyAlignment="1" applyProtection="1">
      <alignment horizontal="left" vertical="top" wrapText="1"/>
    </xf>
    <xf numFmtId="0" fontId="10" fillId="5" borderId="22" xfId="0" applyFont="1" applyFill="1" applyBorder="1" applyAlignment="1" applyProtection="1">
      <alignment horizontal="left" vertical="center" wrapText="1"/>
    </xf>
    <xf numFmtId="0" fontId="10" fillId="5" borderId="28" xfId="0" applyFont="1" applyFill="1" applyBorder="1" applyAlignment="1" applyProtection="1">
      <alignment horizontal="left" vertical="center" wrapText="1"/>
    </xf>
    <xf numFmtId="0" fontId="10" fillId="5" borderId="23" xfId="0" applyFont="1" applyFill="1" applyBorder="1" applyAlignment="1" applyProtection="1">
      <alignment horizontal="left" vertical="center" wrapText="1"/>
    </xf>
    <xf numFmtId="0" fontId="9" fillId="0" borderId="13" xfId="0" applyFont="1" applyBorder="1" applyAlignment="1" applyProtection="1">
      <alignment horizontal="left" vertical="top" wrapText="1"/>
    </xf>
    <xf numFmtId="0" fontId="9" fillId="0" borderId="21" xfId="0" applyFont="1" applyBorder="1" applyAlignment="1" applyProtection="1">
      <alignment horizontal="left" vertical="top" wrapText="1"/>
    </xf>
    <xf numFmtId="0" fontId="9" fillId="0" borderId="14" xfId="0" applyFont="1" applyBorder="1" applyAlignment="1" applyProtection="1">
      <alignment horizontal="left" vertical="top" wrapText="1"/>
    </xf>
    <xf numFmtId="0" fontId="10" fillId="5" borderId="15" xfId="0" applyFont="1" applyFill="1" applyBorder="1" applyAlignment="1" applyProtection="1">
      <alignment horizontal="left" vertical="center" wrapText="1"/>
    </xf>
    <xf numFmtId="0" fontId="10" fillId="5" borderId="10" xfId="0" applyFont="1" applyFill="1" applyBorder="1" applyAlignment="1" applyProtection="1">
      <alignment horizontal="left" vertical="center" wrapText="1"/>
    </xf>
    <xf numFmtId="0" fontId="13" fillId="0" borderId="9" xfId="0" applyFont="1" applyBorder="1" applyAlignment="1" applyProtection="1">
      <alignment horizontal="left" vertical="top" wrapText="1"/>
    </xf>
    <xf numFmtId="0" fontId="13" fillId="0" borderId="15" xfId="0" applyFont="1" applyBorder="1" applyAlignment="1" applyProtection="1">
      <alignment horizontal="left" vertical="top" wrapText="1"/>
    </xf>
    <xf numFmtId="0" fontId="13" fillId="0" borderId="10" xfId="0" applyFont="1" applyBorder="1" applyAlignment="1" applyProtection="1">
      <alignment horizontal="left" vertical="top" wrapText="1"/>
    </xf>
    <xf numFmtId="0" fontId="9" fillId="4" borderId="9" xfId="0" applyFont="1" applyFill="1" applyBorder="1" applyAlignment="1" applyProtection="1">
      <alignment horizontal="left" vertical="center" wrapText="1"/>
    </xf>
    <xf numFmtId="0" fontId="9" fillId="4" borderId="15" xfId="0" applyFont="1" applyFill="1" applyBorder="1" applyAlignment="1" applyProtection="1">
      <alignment horizontal="left" vertical="center" wrapText="1"/>
    </xf>
    <xf numFmtId="0" fontId="9" fillId="4" borderId="10" xfId="0" applyFont="1" applyFill="1" applyBorder="1" applyAlignment="1" applyProtection="1">
      <alignment horizontal="left" vertical="center" wrapText="1"/>
    </xf>
    <xf numFmtId="0" fontId="9" fillId="4" borderId="11"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9" fillId="4" borderId="12" xfId="0" applyFont="1" applyFill="1" applyBorder="1" applyAlignment="1" applyProtection="1">
      <alignment horizontal="left" vertical="center" wrapText="1"/>
    </xf>
    <xf numFmtId="0" fontId="9" fillId="4" borderId="13" xfId="0" applyFont="1" applyFill="1" applyBorder="1" applyAlignment="1" applyProtection="1">
      <alignment horizontal="left" vertical="center" wrapText="1"/>
    </xf>
    <xf numFmtId="0" fontId="9" fillId="4" borderId="21" xfId="0" applyFont="1" applyFill="1" applyBorder="1" applyAlignment="1" applyProtection="1">
      <alignment horizontal="left" vertical="center" wrapText="1"/>
    </xf>
    <xf numFmtId="0" fontId="9" fillId="4" borderId="14" xfId="0" applyFont="1" applyFill="1" applyBorder="1" applyAlignment="1" applyProtection="1">
      <alignment horizontal="left" vertical="center" wrapText="1"/>
    </xf>
    <xf numFmtId="0" fontId="9" fillId="4" borderId="11" xfId="0" applyFont="1" applyFill="1" applyBorder="1" applyAlignment="1" applyProtection="1">
      <alignment horizontal="left" vertical="top" wrapText="1"/>
    </xf>
    <xf numFmtId="0" fontId="9" fillId="4" borderId="0" xfId="0" applyFont="1" applyFill="1" applyBorder="1" applyAlignment="1" applyProtection="1">
      <alignment horizontal="left" vertical="top" wrapText="1"/>
    </xf>
    <xf numFmtId="0" fontId="9" fillId="4" borderId="12" xfId="0" applyFont="1" applyFill="1" applyBorder="1" applyAlignment="1" applyProtection="1">
      <alignment horizontal="left" vertical="top" wrapText="1"/>
    </xf>
    <xf numFmtId="0" fontId="9" fillId="0" borderId="0" xfId="0" applyNumberFormat="1" applyFont="1" applyBorder="1" applyAlignment="1" applyProtection="1">
      <alignment horizontal="left" vertical="center" wrapText="1"/>
    </xf>
    <xf numFmtId="0" fontId="9" fillId="0" borderId="12" xfId="0" applyNumberFormat="1"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2" xfId="0" applyFont="1" applyBorder="1" applyAlignment="1" applyProtection="1">
      <alignment horizontal="left" vertical="center" wrapText="1"/>
    </xf>
    <xf numFmtId="0" fontId="9" fillId="0" borderId="21" xfId="0" applyFont="1" applyBorder="1" applyAlignment="1" applyProtection="1">
      <alignment horizontal="left" vertical="center" wrapText="1"/>
    </xf>
    <xf numFmtId="0" fontId="9" fillId="0" borderId="14" xfId="0" applyFont="1" applyBorder="1" applyAlignment="1" applyProtection="1">
      <alignment horizontal="left" vertical="center" wrapText="1"/>
    </xf>
    <xf numFmtId="0" fontId="12" fillId="6" borderId="59" xfId="0" applyFont="1" applyFill="1" applyBorder="1" applyAlignment="1" applyProtection="1">
      <alignment horizontal="left" vertical="center"/>
    </xf>
    <xf numFmtId="0" fontId="12" fillId="6" borderId="53" xfId="0" applyFont="1" applyFill="1" applyBorder="1" applyAlignment="1" applyProtection="1">
      <alignment horizontal="left" vertical="center"/>
    </xf>
    <xf numFmtId="0" fontId="12" fillId="6" borderId="60" xfId="0" applyFont="1" applyFill="1" applyBorder="1" applyAlignment="1" applyProtection="1">
      <alignment horizontal="left" vertical="center"/>
    </xf>
    <xf numFmtId="0" fontId="9" fillId="4" borderId="11" xfId="0" applyFont="1" applyFill="1" applyBorder="1" applyAlignment="1" applyProtection="1">
      <alignment horizontal="left" wrapText="1"/>
    </xf>
    <xf numFmtId="0" fontId="9" fillId="4" borderId="0" xfId="0" applyFont="1" applyFill="1" applyBorder="1" applyAlignment="1" applyProtection="1">
      <alignment horizontal="left" wrapText="1"/>
    </xf>
    <xf numFmtId="0" fontId="9" fillId="4" borderId="12" xfId="0" applyFont="1" applyFill="1" applyBorder="1" applyAlignment="1" applyProtection="1">
      <alignment horizontal="left" wrapText="1"/>
    </xf>
    <xf numFmtId="167" fontId="18" fillId="0" borderId="22" xfId="0" applyNumberFormat="1" applyFont="1" applyFill="1" applyBorder="1" applyAlignment="1" applyProtection="1">
      <alignment horizontal="right" vertical="center" wrapText="1"/>
    </xf>
    <xf numFmtId="167" fontId="18" fillId="0" borderId="23" xfId="0" applyNumberFormat="1" applyFont="1" applyFill="1" applyBorder="1" applyAlignment="1" applyProtection="1">
      <alignment horizontal="right" vertical="center" wrapText="1"/>
    </xf>
    <xf numFmtId="0" fontId="10" fillId="5" borderId="13" xfId="0" applyFont="1" applyFill="1" applyBorder="1" applyAlignment="1" applyProtection="1">
      <alignment horizontal="center" vertical="center" wrapText="1"/>
    </xf>
    <xf numFmtId="0" fontId="10" fillId="5" borderId="21" xfId="0" applyFont="1" applyFill="1" applyBorder="1" applyAlignment="1" applyProtection="1">
      <alignment horizontal="center" vertical="center" wrapText="1"/>
    </xf>
    <xf numFmtId="0" fontId="9" fillId="4" borderId="9" xfId="0" applyFont="1" applyFill="1" applyBorder="1" applyAlignment="1" applyProtection="1">
      <alignment horizontal="left" vertical="top" wrapText="1"/>
    </xf>
    <xf numFmtId="0" fontId="9" fillId="4" borderId="15" xfId="0" applyFont="1" applyFill="1" applyBorder="1" applyAlignment="1" applyProtection="1">
      <alignment horizontal="left" vertical="top" wrapText="1"/>
    </xf>
    <xf numFmtId="0" fontId="9" fillId="4" borderId="10" xfId="0" applyFont="1" applyFill="1" applyBorder="1" applyAlignment="1" applyProtection="1">
      <alignment horizontal="left" vertical="top" wrapText="1"/>
    </xf>
    <xf numFmtId="0" fontId="9" fillId="0" borderId="9" xfId="0" applyFont="1" applyBorder="1" applyAlignment="1" applyProtection="1">
      <alignment vertical="top" wrapText="1"/>
    </xf>
    <xf numFmtId="0" fontId="9" fillId="0" borderId="15" xfId="0" applyFont="1" applyBorder="1" applyAlignment="1" applyProtection="1">
      <alignment vertical="top" wrapText="1"/>
    </xf>
    <xf numFmtId="0" fontId="9" fillId="0" borderId="10" xfId="0" applyFont="1" applyBorder="1" applyAlignment="1" applyProtection="1">
      <alignment vertical="top" wrapText="1"/>
    </xf>
    <xf numFmtId="0" fontId="9" fillId="0" borderId="11" xfId="0" applyFont="1" applyBorder="1" applyAlignment="1" applyProtection="1">
      <alignment vertical="top" wrapText="1"/>
    </xf>
    <xf numFmtId="0" fontId="9" fillId="0" borderId="0" xfId="0" applyFont="1" applyBorder="1" applyAlignment="1" applyProtection="1">
      <alignment vertical="top" wrapText="1"/>
    </xf>
    <xf numFmtId="0" fontId="9" fillId="0" borderId="12" xfId="0" applyFont="1" applyBorder="1" applyAlignment="1" applyProtection="1">
      <alignment vertical="top" wrapText="1"/>
    </xf>
    <xf numFmtId="0" fontId="9" fillId="0" borderId="13" xfId="0" applyFont="1" applyBorder="1" applyAlignment="1" applyProtection="1">
      <alignment vertical="top" wrapText="1"/>
    </xf>
    <xf numFmtId="0" fontId="9" fillId="0" borderId="21" xfId="0" applyFont="1" applyBorder="1" applyAlignment="1" applyProtection="1">
      <alignment vertical="top" wrapText="1"/>
    </xf>
    <xf numFmtId="0" fontId="9" fillId="0" borderId="14" xfId="0" applyFont="1" applyBorder="1" applyAlignment="1" applyProtection="1">
      <alignment vertical="top" wrapText="1"/>
    </xf>
    <xf numFmtId="10" fontId="18" fillId="0" borderId="22" xfId="0" applyNumberFormat="1" applyFont="1" applyFill="1" applyBorder="1" applyAlignment="1" applyProtection="1">
      <alignment horizontal="right" vertical="center" wrapText="1"/>
    </xf>
    <xf numFmtId="10" fontId="18" fillId="0" borderId="23" xfId="0" applyNumberFormat="1" applyFont="1" applyFill="1" applyBorder="1" applyAlignment="1" applyProtection="1">
      <alignment horizontal="right" vertical="center" wrapText="1"/>
    </xf>
    <xf numFmtId="0" fontId="13" fillId="4" borderId="9" xfId="0" applyFont="1" applyFill="1" applyBorder="1" applyAlignment="1" applyProtection="1">
      <alignment horizontal="left" vertical="center" wrapText="1"/>
    </xf>
    <xf numFmtId="0" fontId="13" fillId="4" borderId="15" xfId="0" applyFont="1" applyFill="1" applyBorder="1" applyAlignment="1" applyProtection="1">
      <alignment horizontal="left" vertical="center" wrapText="1"/>
    </xf>
    <xf numFmtId="0" fontId="13" fillId="4" borderId="10" xfId="0" applyFont="1" applyFill="1" applyBorder="1" applyAlignment="1" applyProtection="1">
      <alignment horizontal="left" vertical="center" wrapText="1"/>
    </xf>
    <xf numFmtId="0" fontId="13" fillId="4" borderId="11"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12" xfId="0" applyFont="1" applyFill="1" applyBorder="1" applyAlignment="1" applyProtection="1">
      <alignment horizontal="left" vertical="center" wrapText="1"/>
    </xf>
    <xf numFmtId="0" fontId="13" fillId="4" borderId="13" xfId="0" applyFont="1" applyFill="1" applyBorder="1" applyAlignment="1" applyProtection="1">
      <alignment horizontal="left" vertical="center" wrapText="1"/>
    </xf>
    <xf numFmtId="0" fontId="13" fillId="4" borderId="21"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167" fontId="18" fillId="0" borderId="22" xfId="1" applyNumberFormat="1" applyFont="1" applyBorder="1" applyAlignment="1" applyProtection="1">
      <alignment horizontal="right" vertical="center" wrapText="1"/>
    </xf>
    <xf numFmtId="167" fontId="18" fillId="0" borderId="23" xfId="1" applyNumberFormat="1" applyFont="1" applyBorder="1" applyAlignment="1" applyProtection="1">
      <alignment horizontal="right" vertical="center" wrapText="1"/>
    </xf>
    <xf numFmtId="0" fontId="10" fillId="5" borderId="9" xfId="0" applyFont="1" applyFill="1" applyBorder="1" applyAlignment="1" applyProtection="1">
      <alignment horizontal="center" vertical="center" wrapText="1"/>
    </xf>
    <xf numFmtId="0" fontId="10" fillId="5" borderId="15"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12" fillId="5" borderId="11" xfId="0"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10" fillId="5" borderId="12" xfId="0" applyFont="1" applyFill="1" applyBorder="1" applyAlignment="1" applyProtection="1">
      <alignment horizontal="center" vertical="center" wrapText="1"/>
    </xf>
    <xf numFmtId="0" fontId="12" fillId="6" borderId="63" xfId="0" applyFont="1" applyFill="1" applyBorder="1" applyAlignment="1" applyProtection="1">
      <alignment horizontal="center" vertical="center" wrapText="1"/>
    </xf>
    <xf numFmtId="0" fontId="12" fillId="6" borderId="21" xfId="0" applyFont="1" applyFill="1" applyBorder="1" applyAlignment="1" applyProtection="1">
      <alignment horizontal="center" vertical="center" wrapText="1"/>
    </xf>
    <xf numFmtId="0" fontId="12" fillId="6" borderId="29" xfId="0" applyFont="1" applyFill="1" applyBorder="1" applyAlignment="1" applyProtection="1">
      <alignment horizontal="center" vertical="center"/>
    </xf>
    <xf numFmtId="0" fontId="12" fillId="6" borderId="30" xfId="0" applyFont="1" applyFill="1" applyBorder="1" applyAlignment="1" applyProtection="1">
      <alignment horizontal="center" vertical="center"/>
    </xf>
    <xf numFmtId="0" fontId="12" fillId="6" borderId="31" xfId="0" applyFont="1" applyFill="1" applyBorder="1" applyAlignment="1" applyProtection="1">
      <alignment horizontal="center" vertical="center"/>
    </xf>
    <xf numFmtId="0" fontId="9" fillId="0" borderId="22" xfId="0" applyFont="1" applyBorder="1" applyAlignment="1" applyProtection="1">
      <alignment horizontal="left" vertical="center"/>
    </xf>
    <xf numFmtId="0" fontId="9" fillId="0" borderId="28" xfId="0" applyFont="1" applyBorder="1" applyAlignment="1" applyProtection="1">
      <alignment horizontal="left" vertical="center"/>
    </xf>
    <xf numFmtId="0" fontId="9" fillId="0" borderId="23" xfId="0" applyFont="1" applyBorder="1" applyAlignment="1" applyProtection="1">
      <alignment horizontal="left" vertical="center"/>
    </xf>
    <xf numFmtId="164" fontId="21" fillId="0" borderId="9" xfId="0" applyNumberFormat="1" applyFont="1" applyFill="1" applyBorder="1" applyAlignment="1" applyProtection="1">
      <alignment horizontal="center" vertical="center" wrapText="1"/>
    </xf>
    <xf numFmtId="164" fontId="21" fillId="0" borderId="15" xfId="0" applyNumberFormat="1" applyFont="1" applyFill="1" applyBorder="1" applyAlignment="1" applyProtection="1">
      <alignment horizontal="center" vertical="center" wrapText="1"/>
    </xf>
    <xf numFmtId="164" fontId="21" fillId="0" borderId="10" xfId="0" applyNumberFormat="1" applyFont="1" applyFill="1" applyBorder="1" applyAlignment="1" applyProtection="1">
      <alignment horizontal="center" vertical="center" wrapText="1"/>
    </xf>
    <xf numFmtId="164" fontId="21" fillId="0" borderId="13" xfId="0" applyNumberFormat="1" applyFont="1" applyFill="1" applyBorder="1" applyAlignment="1" applyProtection="1">
      <alignment horizontal="center" vertical="center" wrapText="1"/>
    </xf>
    <xf numFmtId="164" fontId="21" fillId="0" borderId="21" xfId="0" applyNumberFormat="1" applyFont="1" applyFill="1" applyBorder="1" applyAlignment="1" applyProtection="1">
      <alignment horizontal="center" vertical="center" wrapText="1"/>
    </xf>
    <xf numFmtId="164" fontId="21" fillId="0" borderId="14" xfId="0" applyNumberFormat="1" applyFont="1" applyFill="1" applyBorder="1" applyAlignment="1" applyProtection="1">
      <alignment horizontal="center" vertical="center" wrapText="1"/>
    </xf>
    <xf numFmtId="0" fontId="9" fillId="0" borderId="9" xfId="0" applyFont="1" applyBorder="1" applyAlignment="1" applyProtection="1">
      <alignment horizontal="left" vertical="center" wrapText="1"/>
    </xf>
    <xf numFmtId="0" fontId="9" fillId="0" borderId="15"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0" borderId="13" xfId="0" applyFont="1" applyBorder="1" applyAlignment="1" applyProtection="1">
      <alignment horizontal="left" vertical="center" wrapText="1"/>
    </xf>
    <xf numFmtId="0" fontId="10" fillId="5" borderId="11" xfId="0" applyFont="1" applyFill="1" applyBorder="1" applyAlignment="1" applyProtection="1">
      <alignment horizontal="center" vertical="center" wrapText="1"/>
    </xf>
    <xf numFmtId="2" fontId="18" fillId="0" borderId="22" xfId="0" applyNumberFormat="1" applyFont="1" applyFill="1" applyBorder="1" applyAlignment="1" applyProtection="1">
      <alignment horizontal="right" vertical="center" wrapText="1"/>
    </xf>
    <xf numFmtId="2" fontId="18" fillId="0" borderId="23" xfId="0" applyNumberFormat="1" applyFont="1" applyFill="1" applyBorder="1" applyAlignment="1" applyProtection="1">
      <alignment horizontal="right" vertical="center" wrapText="1"/>
    </xf>
    <xf numFmtId="0" fontId="9" fillId="4" borderId="13" xfId="0" applyFont="1" applyFill="1" applyBorder="1" applyAlignment="1" applyProtection="1">
      <alignment horizontal="left" vertical="top" wrapText="1"/>
    </xf>
    <xf numFmtId="0" fontId="9" fillId="4" borderId="21" xfId="0" applyFont="1" applyFill="1" applyBorder="1" applyAlignment="1" applyProtection="1">
      <alignment horizontal="left" vertical="top" wrapText="1"/>
    </xf>
    <xf numFmtId="0" fontId="9" fillId="4" borderId="14" xfId="0" applyFont="1" applyFill="1" applyBorder="1" applyAlignment="1" applyProtection="1">
      <alignment horizontal="left" vertical="top" wrapText="1"/>
    </xf>
    <xf numFmtId="0" fontId="9" fillId="4" borderId="9"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9" fillId="4" borderId="13"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9" fillId="4" borderId="14" xfId="0" applyFont="1" applyFill="1" applyBorder="1" applyAlignment="1" applyProtection="1">
      <alignment horizontal="center" vertical="center" wrapText="1"/>
    </xf>
    <xf numFmtId="167" fontId="18" fillId="0" borderId="13" xfId="1" applyNumberFormat="1" applyFont="1" applyBorder="1" applyAlignment="1" applyProtection="1">
      <alignment horizontal="right" vertical="center" wrapText="1"/>
    </xf>
    <xf numFmtId="167" fontId="18" fillId="0" borderId="14" xfId="1" applyNumberFormat="1" applyFont="1" applyBorder="1" applyAlignment="1" applyProtection="1">
      <alignment horizontal="right" vertical="center" wrapText="1"/>
    </xf>
    <xf numFmtId="0" fontId="9" fillId="4" borderId="54" xfId="0" applyFont="1" applyFill="1" applyBorder="1" applyAlignment="1" applyProtection="1"/>
    <xf numFmtId="0" fontId="9" fillId="0" borderId="0" xfId="0" applyFont="1" applyBorder="1" applyAlignment="1" applyProtection="1"/>
    <xf numFmtId="0" fontId="9" fillId="0" borderId="55" xfId="0" applyFont="1" applyBorder="1" applyAlignment="1" applyProtection="1"/>
    <xf numFmtId="0" fontId="9" fillId="4" borderId="56" xfId="0" applyFont="1" applyFill="1" applyBorder="1" applyAlignment="1" applyProtection="1"/>
    <xf numFmtId="0" fontId="9" fillId="0" borderId="57" xfId="0" applyFont="1" applyBorder="1" applyAlignment="1" applyProtection="1"/>
    <xf numFmtId="0" fontId="9" fillId="0" borderId="58" xfId="0" applyFont="1" applyBorder="1" applyAlignment="1" applyProtection="1"/>
    <xf numFmtId="0" fontId="9" fillId="0" borderId="9" xfId="0" applyFont="1" applyBorder="1" applyAlignment="1" applyProtection="1">
      <alignment horizontal="left" vertical="center"/>
    </xf>
    <xf numFmtId="0" fontId="9" fillId="0" borderId="15" xfId="0" applyFont="1" applyBorder="1" applyAlignment="1" applyProtection="1">
      <alignment horizontal="left" vertical="center"/>
    </xf>
    <xf numFmtId="0" fontId="9" fillId="0" borderId="10" xfId="0" applyFont="1" applyBorder="1" applyAlignment="1" applyProtection="1">
      <alignment horizontal="left" vertical="center"/>
    </xf>
    <xf numFmtId="0" fontId="9" fillId="0" borderId="11"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12" xfId="0" applyFont="1" applyBorder="1" applyAlignment="1" applyProtection="1">
      <alignment horizontal="left" vertical="center"/>
    </xf>
    <xf numFmtId="0" fontId="9" fillId="0" borderId="13" xfId="0" applyFont="1" applyBorder="1" applyAlignment="1" applyProtection="1">
      <alignment horizontal="left" vertical="center"/>
    </xf>
    <xf numFmtId="0" fontId="9" fillId="0" borderId="21" xfId="0" applyFont="1" applyBorder="1" applyAlignment="1" applyProtection="1">
      <alignment horizontal="left" vertical="center"/>
    </xf>
    <xf numFmtId="0" fontId="9" fillId="0" borderId="14" xfId="0" applyFont="1" applyBorder="1" applyAlignment="1" applyProtection="1">
      <alignment horizontal="left" vertical="center"/>
    </xf>
    <xf numFmtId="0" fontId="10" fillId="5" borderId="13" xfId="0" applyFont="1" applyFill="1" applyBorder="1" applyAlignment="1" applyProtection="1">
      <alignment horizontal="left" vertical="top" wrapText="1"/>
    </xf>
    <xf numFmtId="0" fontId="10" fillId="5" borderId="21" xfId="0" applyFont="1" applyFill="1" applyBorder="1" applyAlignment="1" applyProtection="1">
      <alignment horizontal="left" vertical="top" wrapText="1"/>
    </xf>
    <xf numFmtId="0" fontId="10" fillId="5" borderId="14" xfId="0" applyFont="1" applyFill="1" applyBorder="1" applyAlignment="1" applyProtection="1">
      <alignment horizontal="left" vertical="top" wrapText="1"/>
    </xf>
    <xf numFmtId="0" fontId="22" fillId="4" borderId="9" xfId="0" applyFont="1" applyFill="1" applyBorder="1" applyAlignment="1" applyProtection="1">
      <alignment horizontal="left" vertical="top" wrapText="1"/>
    </xf>
    <xf numFmtId="0" fontId="22" fillId="4" borderId="15" xfId="0" applyFont="1" applyFill="1" applyBorder="1" applyAlignment="1" applyProtection="1">
      <alignment horizontal="left" vertical="top"/>
    </xf>
    <xf numFmtId="0" fontId="22" fillId="4" borderId="10" xfId="0" applyFont="1" applyFill="1" applyBorder="1" applyAlignment="1" applyProtection="1">
      <alignment horizontal="left" vertical="top"/>
    </xf>
    <xf numFmtId="0" fontId="22" fillId="4" borderId="11" xfId="0" applyFont="1" applyFill="1" applyBorder="1" applyAlignment="1" applyProtection="1">
      <alignment horizontal="left" vertical="top"/>
    </xf>
    <xf numFmtId="0" fontId="22" fillId="4" borderId="0" xfId="0" applyFont="1" applyFill="1" applyBorder="1" applyAlignment="1" applyProtection="1">
      <alignment horizontal="left" vertical="top"/>
    </xf>
    <xf numFmtId="0" fontId="22" fillId="4" borderId="12" xfId="0" applyFont="1" applyFill="1" applyBorder="1" applyAlignment="1" applyProtection="1">
      <alignment horizontal="left" vertical="top"/>
    </xf>
    <xf numFmtId="0" fontId="22" fillId="4" borderId="13" xfId="0" applyFont="1" applyFill="1" applyBorder="1" applyAlignment="1" applyProtection="1">
      <alignment horizontal="left" vertical="top"/>
    </xf>
    <xf numFmtId="0" fontId="22" fillId="4" borderId="21" xfId="0" applyFont="1" applyFill="1" applyBorder="1" applyAlignment="1" applyProtection="1">
      <alignment horizontal="left" vertical="top"/>
    </xf>
    <xf numFmtId="0" fontId="22" fillId="4" borderId="14" xfId="0" applyFont="1" applyFill="1" applyBorder="1" applyAlignment="1" applyProtection="1">
      <alignment horizontal="left" vertical="top"/>
    </xf>
    <xf numFmtId="0" fontId="12" fillId="3" borderId="68" xfId="0" applyNumberFormat="1" applyFont="1" applyFill="1" applyBorder="1" applyAlignment="1" applyProtection="1">
      <alignment horizontal="left" vertical="center" wrapText="1"/>
    </xf>
    <xf numFmtId="0" fontId="12" fillId="3" borderId="67" xfId="0" applyFont="1" applyFill="1" applyBorder="1" applyAlignment="1" applyProtection="1">
      <alignment horizontal="left" vertical="center" indent="1"/>
    </xf>
    <xf numFmtId="0" fontId="12" fillId="3" borderId="68" xfId="0" applyFont="1" applyFill="1" applyBorder="1" applyAlignment="1" applyProtection="1">
      <alignment horizontal="left" vertical="center" indent="1"/>
    </xf>
    <xf numFmtId="0" fontId="9" fillId="0" borderId="54" xfId="0" applyFont="1" applyBorder="1" applyAlignment="1" applyProtection="1">
      <alignment horizontal="left" vertical="center" wrapText="1"/>
    </xf>
    <xf numFmtId="0" fontId="9" fillId="0" borderId="55" xfId="0" applyFont="1" applyBorder="1" applyAlignment="1" applyProtection="1">
      <alignment horizontal="left" vertical="center" wrapText="1"/>
    </xf>
    <xf numFmtId="0" fontId="9" fillId="0" borderId="56" xfId="0" applyFont="1" applyBorder="1" applyAlignment="1" applyProtection="1">
      <alignment horizontal="left" vertical="center" wrapText="1"/>
    </xf>
    <xf numFmtId="0" fontId="9" fillId="0" borderId="57" xfId="0" applyFont="1" applyBorder="1" applyAlignment="1" applyProtection="1">
      <alignment horizontal="left" vertical="center" wrapText="1"/>
    </xf>
    <xf numFmtId="0" fontId="9" fillId="0" borderId="58" xfId="0" applyFont="1" applyBorder="1" applyAlignment="1" applyProtection="1">
      <alignment horizontal="left" vertical="center" wrapText="1"/>
    </xf>
    <xf numFmtId="0" fontId="18" fillId="0" borderId="9" xfId="0" applyFont="1" applyBorder="1" applyAlignment="1" applyProtection="1">
      <alignment horizontal="center" vertical="center" wrapText="1"/>
    </xf>
    <xf numFmtId="0" fontId="18" fillId="0" borderId="15"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8" fillId="0" borderId="13"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9" fillId="0" borderId="11" xfId="0" applyFont="1" applyBorder="1" applyAlignment="1" applyProtection="1">
      <alignment horizontal="left" vertical="center" wrapText="1"/>
    </xf>
    <xf numFmtId="164" fontId="18" fillId="12" borderId="22" xfId="0" applyNumberFormat="1" applyFont="1" applyFill="1" applyBorder="1" applyAlignment="1" applyProtection="1">
      <alignment horizontal="center" vertical="center" wrapText="1"/>
      <protection locked="0"/>
    </xf>
    <xf numFmtId="164" fontId="18" fillId="12" borderId="23" xfId="0" applyNumberFormat="1" applyFont="1" applyFill="1" applyBorder="1" applyAlignment="1" applyProtection="1">
      <alignment horizontal="center" vertical="center" wrapText="1"/>
      <protection locked="0"/>
    </xf>
    <xf numFmtId="0" fontId="10" fillId="5" borderId="32" xfId="0" applyFont="1" applyFill="1" applyBorder="1" applyAlignment="1" applyProtection="1">
      <alignment horizontal="center" vertical="center" wrapText="1"/>
    </xf>
    <xf numFmtId="0" fontId="9" fillId="0" borderId="21" xfId="0" applyFont="1" applyBorder="1" applyProtection="1"/>
    <xf numFmtId="167" fontId="9" fillId="12" borderId="9" xfId="0" applyNumberFormat="1" applyFont="1" applyFill="1" applyBorder="1" applyAlignment="1" applyProtection="1">
      <alignment horizontal="center" vertical="center" wrapText="1"/>
      <protection locked="0"/>
    </xf>
    <xf numFmtId="167" fontId="9" fillId="12" borderId="15" xfId="0" applyNumberFormat="1" applyFont="1" applyFill="1" applyBorder="1" applyAlignment="1" applyProtection="1">
      <alignment horizontal="center" vertical="center" wrapText="1"/>
      <protection locked="0"/>
    </xf>
    <xf numFmtId="167" fontId="9" fillId="12" borderId="10" xfId="0" applyNumberFormat="1" applyFont="1" applyFill="1" applyBorder="1" applyAlignment="1" applyProtection="1">
      <alignment horizontal="center" vertical="center" wrapText="1"/>
      <protection locked="0"/>
    </xf>
    <xf numFmtId="0" fontId="13" fillId="0" borderId="22" xfId="0" applyFont="1" applyFill="1" applyBorder="1" applyAlignment="1" applyProtection="1">
      <alignment horizontal="center" vertical="center" wrapText="1"/>
    </xf>
    <xf numFmtId="0" fontId="13" fillId="0" borderId="28"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167" fontId="18" fillId="0" borderId="22" xfId="0" applyNumberFormat="1" applyFont="1" applyBorder="1" applyAlignment="1" applyProtection="1">
      <alignment horizontal="center" vertical="center"/>
    </xf>
    <xf numFmtId="167" fontId="18" fillId="0" borderId="28" xfId="0" applyNumberFormat="1" applyFont="1" applyBorder="1" applyAlignment="1" applyProtection="1">
      <alignment horizontal="center" vertical="center"/>
    </xf>
    <xf numFmtId="167" fontId="18" fillId="0" borderId="23" xfId="0" applyNumberFormat="1"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14" xfId="0" applyFont="1" applyBorder="1" applyAlignment="1" applyProtection="1">
      <alignment horizontal="center" vertical="center"/>
    </xf>
    <xf numFmtId="0" fontId="10" fillId="5" borderId="22" xfId="0" applyFont="1" applyFill="1" applyBorder="1" applyAlignment="1" applyProtection="1">
      <alignment vertical="center" wrapText="1"/>
    </xf>
    <xf numFmtId="0" fontId="10" fillId="5" borderId="28" xfId="0" applyFont="1" applyFill="1" applyBorder="1" applyAlignment="1" applyProtection="1">
      <alignment vertical="center" wrapText="1"/>
    </xf>
    <xf numFmtId="0" fontId="10" fillId="5" borderId="23" xfId="0" applyFont="1" applyFill="1" applyBorder="1" applyAlignment="1" applyProtection="1">
      <alignment vertical="center" wrapText="1"/>
    </xf>
    <xf numFmtId="0" fontId="9" fillId="0" borderId="13" xfId="0" applyFont="1" applyBorder="1" applyAlignment="1" applyProtection="1">
      <alignment horizontal="left"/>
    </xf>
    <xf numFmtId="0" fontId="9" fillId="0" borderId="21" xfId="0" applyFont="1" applyBorder="1" applyAlignment="1" applyProtection="1">
      <alignment horizontal="left"/>
    </xf>
    <xf numFmtId="0" fontId="9" fillId="0" borderId="14" xfId="0" applyFont="1" applyBorder="1" applyAlignment="1" applyProtection="1">
      <alignment horizontal="left"/>
    </xf>
    <xf numFmtId="0" fontId="10" fillId="7" borderId="47" xfId="0" applyFont="1" applyFill="1" applyBorder="1" applyAlignment="1" applyProtection="1">
      <alignment horizontal="center" vertical="center" wrapText="1"/>
    </xf>
    <xf numFmtId="0" fontId="10" fillId="7" borderId="46" xfId="0" applyFont="1" applyFill="1" applyBorder="1" applyAlignment="1" applyProtection="1">
      <alignment horizontal="center" vertical="center" wrapText="1"/>
    </xf>
    <xf numFmtId="0" fontId="9" fillId="0" borderId="0" xfId="0" applyFont="1" applyAlignment="1" applyProtection="1">
      <alignment horizontal="center" vertical="center" wrapText="1"/>
    </xf>
    <xf numFmtId="0" fontId="13" fillId="0" borderId="22"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2" fillId="5" borderId="22" xfId="0" applyFont="1" applyFill="1" applyBorder="1" applyAlignment="1" applyProtection="1">
      <alignment horizontal="left" vertical="top" wrapText="1"/>
    </xf>
    <xf numFmtId="0" fontId="12" fillId="5" borderId="28" xfId="0" applyFont="1" applyFill="1" applyBorder="1" applyAlignment="1" applyProtection="1">
      <alignment horizontal="left" vertical="top" wrapText="1"/>
    </xf>
    <xf numFmtId="0" fontId="12" fillId="5" borderId="23" xfId="0" applyFont="1" applyFill="1" applyBorder="1" applyAlignment="1" applyProtection="1">
      <alignment horizontal="left" vertical="top" wrapText="1"/>
    </xf>
    <xf numFmtId="0" fontId="18" fillId="0" borderId="6" xfId="0" applyFont="1" applyBorder="1" applyAlignment="1" applyProtection="1">
      <alignment horizontal="center" vertical="center" wrapText="1"/>
    </xf>
    <xf numFmtId="0" fontId="18" fillId="0" borderId="5" xfId="0" applyFont="1" applyBorder="1" applyAlignment="1" applyProtection="1">
      <alignment horizontal="center" vertical="center" wrapText="1"/>
    </xf>
    <xf numFmtId="0" fontId="18" fillId="0" borderId="4" xfId="0" applyFont="1" applyBorder="1" applyAlignment="1" applyProtection="1">
      <alignment horizontal="center" vertical="center" wrapText="1"/>
    </xf>
    <xf numFmtId="0" fontId="10" fillId="9" borderId="47" xfId="0" applyFont="1" applyFill="1" applyBorder="1" applyAlignment="1" applyProtection="1">
      <alignment horizontal="center" vertical="center" wrapText="1"/>
    </xf>
    <xf numFmtId="0" fontId="10" fillId="9" borderId="46" xfId="0" applyFont="1" applyFill="1" applyBorder="1" applyAlignment="1" applyProtection="1">
      <alignment horizontal="center" vertical="center" wrapText="1"/>
    </xf>
    <xf numFmtId="0" fontId="10" fillId="8" borderId="47" xfId="0" applyFont="1" applyFill="1" applyBorder="1" applyAlignment="1" applyProtection="1">
      <alignment horizontal="center" vertical="center" wrapText="1"/>
    </xf>
    <xf numFmtId="0" fontId="10" fillId="8" borderId="46" xfId="0" applyFont="1" applyFill="1" applyBorder="1" applyAlignment="1" applyProtection="1">
      <alignment horizontal="center" vertical="center" wrapText="1"/>
    </xf>
    <xf numFmtId="0" fontId="12" fillId="5" borderId="6" xfId="0" applyFont="1" applyFill="1" applyBorder="1" applyAlignment="1" applyProtection="1">
      <alignment horizontal="left" vertical="center" wrapText="1"/>
    </xf>
    <xf numFmtId="0" fontId="12" fillId="5" borderId="5" xfId="0" applyFont="1" applyFill="1" applyBorder="1" applyAlignment="1" applyProtection="1">
      <alignment horizontal="left" vertical="center" wrapText="1"/>
    </xf>
  </cellXfs>
  <cellStyles count="5">
    <cellStyle name="Currency 2 2 2" xfId="2"/>
    <cellStyle name="Normal" xfId="0" builtinId="0"/>
    <cellStyle name="Normal 10 2" xfId="3"/>
    <cellStyle name="Procent" xfId="4" builtinId="5"/>
    <cellStyle name="Valuta" xfId="1" builtinId="4"/>
  </cellStyles>
  <dxfs count="22">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s>
  <tableStyles count="0" defaultTableStyle="TableStyleMedium9" defaultPivotStyle="PivotStyleLight16"/>
  <colors>
    <mruColors>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598714</xdr:colOff>
      <xdr:row>69</xdr:row>
      <xdr:rowOff>81643</xdr:rowOff>
    </xdr:from>
    <xdr:to>
      <xdr:col>2</xdr:col>
      <xdr:colOff>231321</xdr:colOff>
      <xdr:row>96</xdr:row>
      <xdr:rowOff>33081</xdr:rowOff>
    </xdr:to>
    <xdr:pic>
      <xdr:nvPicPr>
        <xdr:cNvPr id="3" name="Bildobjekt 2"/>
        <xdr:cNvPicPr>
          <a:picLocks noChangeAspect="1"/>
        </xdr:cNvPicPr>
      </xdr:nvPicPr>
      <xdr:blipFill>
        <a:blip xmlns:r="http://schemas.openxmlformats.org/officeDocument/2006/relationships" r:embed="rId1"/>
        <a:stretch>
          <a:fillRect/>
        </a:stretch>
      </xdr:blipFill>
      <xdr:spPr>
        <a:xfrm>
          <a:off x="775607" y="15893143"/>
          <a:ext cx="1687285" cy="5094938"/>
        </a:xfrm>
        <a:prstGeom prst="rect">
          <a:avLst/>
        </a:prstGeom>
      </xdr:spPr>
    </xdr:pic>
    <xdr:clientData/>
  </xdr:twoCellAnchor>
  <xdr:twoCellAnchor editAs="oneCell">
    <xdr:from>
      <xdr:col>1</xdr:col>
      <xdr:colOff>296636</xdr:colOff>
      <xdr:row>98</xdr:row>
      <xdr:rowOff>55789</xdr:rowOff>
    </xdr:from>
    <xdr:to>
      <xdr:col>4</xdr:col>
      <xdr:colOff>713553</xdr:colOff>
      <xdr:row>128</xdr:row>
      <xdr:rowOff>7456</xdr:rowOff>
    </xdr:to>
    <xdr:pic>
      <xdr:nvPicPr>
        <xdr:cNvPr id="2" name="Bildobjekt 1"/>
        <xdr:cNvPicPr>
          <a:picLocks noChangeAspect="1"/>
        </xdr:cNvPicPr>
      </xdr:nvPicPr>
      <xdr:blipFill>
        <a:blip xmlns:r="http://schemas.openxmlformats.org/officeDocument/2006/relationships" r:embed="rId2"/>
        <a:stretch>
          <a:fillRect/>
        </a:stretch>
      </xdr:blipFill>
      <xdr:spPr>
        <a:xfrm>
          <a:off x="473529" y="21405396"/>
          <a:ext cx="6580953" cy="5666667"/>
        </a:xfrm>
        <a:prstGeom prst="rect">
          <a:avLst/>
        </a:prstGeom>
      </xdr:spPr>
    </xdr:pic>
    <xdr:clientData/>
  </xdr:twoCellAnchor>
  <xdr:twoCellAnchor editAs="oneCell">
    <xdr:from>
      <xdr:col>1</xdr:col>
      <xdr:colOff>896471</xdr:colOff>
      <xdr:row>17</xdr:row>
      <xdr:rowOff>168088</xdr:rowOff>
    </xdr:from>
    <xdr:to>
      <xdr:col>5</xdr:col>
      <xdr:colOff>1590115</xdr:colOff>
      <xdr:row>43</xdr:row>
      <xdr:rowOff>165477</xdr:rowOff>
    </xdr:to>
    <xdr:pic>
      <xdr:nvPicPr>
        <xdr:cNvPr id="5" name="Bildobjekt 4"/>
        <xdr:cNvPicPr>
          <a:picLocks noChangeAspect="1"/>
        </xdr:cNvPicPr>
      </xdr:nvPicPr>
      <xdr:blipFill>
        <a:blip xmlns:r="http://schemas.openxmlformats.org/officeDocument/2006/relationships" r:embed="rId3"/>
        <a:stretch>
          <a:fillRect/>
        </a:stretch>
      </xdr:blipFill>
      <xdr:spPr>
        <a:xfrm>
          <a:off x="1075765" y="3933264"/>
          <a:ext cx="8896350" cy="49503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marbete.stockholm.se/ca2home023/ab27295/Documents/SIKT/Tieto%20inventering/Tietoinventering%20summering%20av%20alla%20servrar%202012002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amarbete.stockholm.se/ca2home023/ab27295/Documents/SIKT/Tieto%20inventering/Bilaga%202C%20Detaljerade%20beskrivning%20nuvarande%20system%20201200222%20till%20system&#228;ga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amarbete.stockholm.se/cc2sd008/005926/Intern%20kvalitetskontroll/00%20Masterversioner%20FFU/2%20Svarsmall%20funktionella%20krav,%20priser%20och%20utv&#228;rderingsmodell/Mall/03%20Elevdokumentation/Bilaga%202%20elevdok%20-%20Svarsmalls%20v.0.2%20-%20Jenn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amarbete.stockholm.se/Users/OCroona/Desktop/Bilaga%202%20-Svarsmall%20Fr&#229;nvaro%20N&#228;rvaro%20-%20H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ervice.projectplacedocs.com/dav/657641346/FPbnE66d2ec2Sbh/701389892/Staden_inventering_ekonomi%20ver%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örsättsblad"/>
      <sheetName val="1 Systemperspektiv - funktion"/>
      <sheetName val="2 Serverperspektiv"/>
      <sheetName val="3Systemperspektiv - kringtjänst"/>
      <sheetName val="Data Server"/>
      <sheetName val="Data funktion"/>
      <sheetName val="Nuvarande priser"/>
      <sheetName val="Prislista"/>
      <sheetName val="Summering"/>
      <sheetName val="Blad2"/>
      <sheetName val="Volymer"/>
      <sheetName val="Antal servrar mm"/>
      <sheetName val="Blad5"/>
      <sheetName val="Blad6"/>
      <sheetName val="Blad1"/>
    </sheetNames>
    <sheetDataSet>
      <sheetData sheetId="0"/>
      <sheetData sheetId="1"/>
      <sheetData sheetId="2"/>
      <sheetData sheetId="3"/>
      <sheetData sheetId="4"/>
      <sheetData sheetId="5">
        <row r="4">
          <cell r="A4" t="str">
            <v>Ekonomiadministration</v>
          </cell>
          <cell r="C4" t="str">
            <v>JA - se kommentarsfält</v>
          </cell>
          <cell r="D4" t="str">
            <v>JA</v>
          </cell>
          <cell r="E4" t="str">
            <v>N/A</v>
          </cell>
          <cell r="F4" t="str">
            <v>JA - Standardprodukt med kundanpassningar</v>
          </cell>
          <cell r="I4" t="str">
            <v>JA</v>
          </cell>
          <cell r="J4" t="str">
            <v>JA</v>
          </cell>
          <cell r="K4" t="str">
            <v>JA - Kritiska</v>
          </cell>
          <cell r="L4" t="str">
            <v>JA - varje månad minst</v>
          </cell>
          <cell r="M4" t="str">
            <v>JA</v>
          </cell>
          <cell r="N4" t="str">
            <v>JA</v>
          </cell>
          <cell r="O4" t="str">
            <v>JA - ingår i driftsavtal</v>
          </cell>
          <cell r="P4" t="str">
            <v>JA</v>
          </cell>
          <cell r="Q4" t="str">
            <v>JA</v>
          </cell>
          <cell r="R4" t="str">
            <v>JA</v>
          </cell>
          <cell r="S4" t="str">
            <v>JA</v>
          </cell>
          <cell r="T4" t="str">
            <v>JA</v>
          </cell>
          <cell r="U4" t="str">
            <v>JA - Endast åtkomst SSL internt Staden</v>
          </cell>
          <cell r="V4" t="str">
            <v>JA - för höga systemembehörigheter</v>
          </cell>
          <cell r="W4" t="str">
            <v>JA - separat behörighetshantering</v>
          </cell>
          <cell r="X4" t="str">
            <v>JA - finns</v>
          </cell>
          <cell r="Y4" t="str">
            <v>JA - standard systemloggar</v>
          </cell>
          <cell r="Z4" t="str">
            <v>NEJ</v>
          </cell>
          <cell r="AA4" t="str">
            <v>NEJ</v>
          </cell>
          <cell r="AB4" t="str">
            <v>JA</v>
          </cell>
          <cell r="AC4" t="str">
            <v>JA</v>
          </cell>
          <cell r="AD4" t="str">
            <v>JA</v>
          </cell>
          <cell r="AE4" t="str">
            <v>JA - generellt</v>
          </cell>
          <cell r="AG4" t="str">
            <v>JA</v>
          </cell>
          <cell r="AI4" t="str">
            <v>JA - generellt</v>
          </cell>
          <cell r="AK4" t="str">
            <v>JA</v>
          </cell>
          <cell r="AL4" t="str">
            <v>JA</v>
          </cell>
          <cell r="AN4" t="str">
            <v>JA</v>
          </cell>
          <cell r="AO4" t="str">
            <v>JA</v>
          </cell>
          <cell r="AP4" t="str">
            <v>JA</v>
          </cell>
          <cell r="AQ4" t="str">
            <v>JA -separat och utökad informationsrutin</v>
          </cell>
          <cell r="AR4" t="str">
            <v>JA - Citrix/Centralt</v>
          </cell>
          <cell r="AS4" t="str">
            <v>JA</v>
          </cell>
          <cell r="AT4" t="str">
            <v>JA</v>
          </cell>
          <cell r="AU4" t="str">
            <v>JA - Extern lösning</v>
          </cell>
          <cell r="AV4" t="str">
            <v>JA</v>
          </cell>
          <cell r="AW4" t="str">
            <v>JA - genom START</v>
          </cell>
          <cell r="AX4" t="str">
            <v>Ja - i systemet</v>
          </cell>
          <cell r="AY4" t="str">
            <v>JA - alla klienter aktiverade</v>
          </cell>
          <cell r="AZ4" t="str">
            <v>Redan klar</v>
          </cell>
          <cell r="BC4" t="str">
            <v>JA</v>
          </cell>
          <cell r="BD4" t="str">
            <v>Oracle</v>
          </cell>
          <cell r="BE4" t="str">
            <v>JA - hårdvara och funktion</v>
          </cell>
          <cell r="BF4">
            <v>0</v>
          </cell>
          <cell r="BI4" t="str">
            <v>JA - utifrån Stadens uppsättning</v>
          </cell>
          <cell r="BJ4" t="str">
            <v>JA</v>
          </cell>
          <cell r="BK4" t="str">
            <v>JA</v>
          </cell>
          <cell r="BL4" t="str">
            <v>JA</v>
          </cell>
          <cell r="BM4" t="str">
            <v>JA</v>
          </cell>
          <cell r="BN4" t="str">
            <v>JA</v>
          </cell>
          <cell r="BO4" t="str">
            <v>JA</v>
          </cell>
          <cell r="BP4" t="str">
            <v>JA</v>
          </cell>
          <cell r="BQ4" t="str">
            <v>JA</v>
          </cell>
          <cell r="BR4" t="str">
            <v>Bra</v>
          </cell>
        </row>
        <row r="5">
          <cell r="A5" t="str">
            <v>Personaladministration</v>
          </cell>
          <cell r="C5" t="str">
            <v>NEJ</v>
          </cell>
          <cell r="D5" t="str">
            <v>JA - ingår i annat objekt</v>
          </cell>
          <cell r="E5">
            <v>0</v>
          </cell>
          <cell r="F5" t="str">
            <v>JA - Standardprodukt</v>
          </cell>
          <cell r="I5" t="str">
            <v>NEJ</v>
          </cell>
          <cell r="J5" t="str">
            <v>NEJ</v>
          </cell>
          <cell r="K5" t="str">
            <v>JA</v>
          </cell>
          <cell r="L5" t="str">
            <v>JA - ett antal per år</v>
          </cell>
          <cell r="M5" t="str">
            <v>NEJ</v>
          </cell>
          <cell r="N5" t="str">
            <v>NEJ - större ansvar</v>
          </cell>
          <cell r="O5" t="str">
            <v>JA - hanteras inom teknisk förvaltning och systmeförvaltning</v>
          </cell>
          <cell r="P5" t="str">
            <v>NEJ</v>
          </cell>
          <cell r="Q5" t="str">
            <v>NEJ</v>
          </cell>
          <cell r="R5" t="str">
            <v>NEJ</v>
          </cell>
          <cell r="S5" t="str">
            <v>NEJ</v>
          </cell>
          <cell r="T5" t="str">
            <v>NEJ</v>
          </cell>
          <cell r="U5" t="str">
            <v>NEJ</v>
          </cell>
          <cell r="V5" t="str">
            <v>NEJ</v>
          </cell>
          <cell r="W5" t="str">
            <v>NEJ - enligt ramavtal</v>
          </cell>
          <cell r="X5" t="str">
            <v>NEJ</v>
          </cell>
          <cell r="Y5" t="str">
            <v>JA - höga behörigheter</v>
          </cell>
          <cell r="Z5" t="str">
            <v>JA - 1 år</v>
          </cell>
          <cell r="AA5" t="str">
            <v>JA - 1 år</v>
          </cell>
          <cell r="AB5" t="str">
            <v>NEJ</v>
          </cell>
          <cell r="AC5" t="str">
            <v>NEJ</v>
          </cell>
          <cell r="AD5" t="str">
            <v>NEJ</v>
          </cell>
          <cell r="AE5" t="str">
            <v>NEJ - dock enstaka</v>
          </cell>
          <cell r="AG5" t="str">
            <v>NEJ</v>
          </cell>
          <cell r="AI5" t="str">
            <v>NEJ - dock enstaka</v>
          </cell>
          <cell r="AK5" t="str">
            <v>NEJ</v>
          </cell>
          <cell r="AL5" t="str">
            <v>NEJ</v>
          </cell>
          <cell r="AN5" t="str">
            <v>NEJ</v>
          </cell>
          <cell r="AO5" t="str">
            <v>NEJ</v>
          </cell>
          <cell r="AP5" t="str">
            <v>NEJ</v>
          </cell>
          <cell r="AQ5" t="str">
            <v>NEJ - enligt normala rutiner ServiceCentrum</v>
          </cell>
          <cell r="AR5" t="str">
            <v>JA - Installerad lokalt</v>
          </cell>
          <cell r="AS5" t="str">
            <v>NEJ</v>
          </cell>
          <cell r="AT5" t="str">
            <v>NEJ</v>
          </cell>
          <cell r="AU5" t="str">
            <v>NEJ</v>
          </cell>
          <cell r="AV5" t="str">
            <v>NEJ</v>
          </cell>
          <cell r="AW5" t="str">
            <v>JA - genom ID-portalen</v>
          </cell>
          <cell r="AX5" t="str">
            <v>Ja - extern lösning</v>
          </cell>
          <cell r="AY5" t="str">
            <v>JA - delvis, endast webb</v>
          </cell>
          <cell r="AZ5" t="str">
            <v>JA - målsättning</v>
          </cell>
          <cell r="BC5" t="str">
            <v>NEJ</v>
          </cell>
          <cell r="BD5" t="str">
            <v>Oracle RAC</v>
          </cell>
          <cell r="BE5" t="str">
            <v>NEJ</v>
          </cell>
          <cell r="BF5">
            <v>1</v>
          </cell>
          <cell r="BI5" t="str">
            <v>JA - generell</v>
          </cell>
          <cell r="BJ5" t="str">
            <v>NEJ</v>
          </cell>
          <cell r="BK5" t="str">
            <v>NEJ</v>
          </cell>
          <cell r="BL5" t="str">
            <v>NEJ</v>
          </cell>
          <cell r="BM5" t="str">
            <v>NEJ</v>
          </cell>
          <cell r="BN5" t="str">
            <v>NEJ</v>
          </cell>
          <cell r="BO5" t="str">
            <v>NEJ</v>
          </cell>
          <cell r="BP5" t="str">
            <v>NEJ</v>
          </cell>
          <cell r="BQ5" t="str">
            <v>NEJ</v>
          </cell>
          <cell r="BR5" t="str">
            <v>Godkänd</v>
          </cell>
        </row>
        <row r="6">
          <cell r="A6" t="str">
            <v>Sociala system</v>
          </cell>
          <cell r="D6" t="str">
            <v>NEJ</v>
          </cell>
          <cell r="E6" t="str">
            <v>2</v>
          </cell>
          <cell r="F6" t="str">
            <v>NEJ - egenutvecklad</v>
          </cell>
          <cell r="K6" t="str">
            <v>NEJ</v>
          </cell>
          <cell r="L6" t="str">
            <v>NEJ</v>
          </cell>
          <cell r="O6" t="str">
            <v>NEJ - extern part/konsult hanterar applikationen</v>
          </cell>
          <cell r="Y6" t="str">
            <v>NEJ</v>
          </cell>
          <cell r="Z6" t="str">
            <v>JA - 2-4 år</v>
          </cell>
          <cell r="AA6" t="str">
            <v>JA - 2-4 år</v>
          </cell>
          <cell r="AE6" t="str">
            <v>NEJ</v>
          </cell>
          <cell r="AI6" t="str">
            <v>NEJ</v>
          </cell>
          <cell r="AR6" t="str">
            <v>JA - Terminalemulator lokalt</v>
          </cell>
          <cell r="AW6" t="str">
            <v>JA - genom ID-portal/Citrix</v>
          </cell>
          <cell r="AY6" t="str">
            <v>JA - delvis, endast "Fet klient"</v>
          </cell>
          <cell r="AZ6" t="str">
            <v>NEJ</v>
          </cell>
          <cell r="BD6" t="str">
            <v>MS SQL</v>
          </cell>
          <cell r="BF6">
            <v>2</v>
          </cell>
          <cell r="BI6" t="str">
            <v>NEJ</v>
          </cell>
          <cell r="BR6" t="str">
            <v>Bristande</v>
          </cell>
        </row>
        <row r="7">
          <cell r="A7" t="str">
            <v>Skoladministration</v>
          </cell>
          <cell r="E7" t="str">
            <v>3</v>
          </cell>
          <cell r="O7" t="str">
            <v>NEJ</v>
          </cell>
          <cell r="Z7" t="str">
            <v>JA - 5-9 år</v>
          </cell>
          <cell r="AA7" t="str">
            <v>JA - 5-9 år</v>
          </cell>
          <cell r="AR7" t="str">
            <v>NEJ</v>
          </cell>
          <cell r="AW7" t="str">
            <v>JA - Endast webb genom START</v>
          </cell>
          <cell r="AY7" t="str">
            <v>NEJ - ej aktiverad utifrån Stadens val</v>
          </cell>
          <cell r="BD7" t="str">
            <v>DB2</v>
          </cell>
          <cell r="BF7">
            <v>3</v>
          </cell>
        </row>
        <row r="8">
          <cell r="A8" t="str">
            <v>Infrastruktur</v>
          </cell>
          <cell r="E8" t="str">
            <v>4</v>
          </cell>
          <cell r="Z8" t="str">
            <v>JA - minst 10 år</v>
          </cell>
          <cell r="AA8" t="str">
            <v>JA - minst 10 år</v>
          </cell>
          <cell r="AW8" t="str">
            <v>JA - Endast webb genom Idportal</v>
          </cell>
          <cell r="AY8" t="str">
            <v>NEJ</v>
          </cell>
          <cell r="BD8" t="str">
            <v>Övrigt</v>
          </cell>
          <cell r="BF8">
            <v>4</v>
          </cell>
        </row>
        <row r="9">
          <cell r="A9" t="str">
            <v>Stockholm Webb</v>
          </cell>
          <cell r="E9">
            <v>6</v>
          </cell>
          <cell r="AW9" t="str">
            <v>NEJ</v>
          </cell>
          <cell r="BF9">
            <v>5</v>
          </cell>
        </row>
        <row r="10">
          <cell r="A10" t="str">
            <v>Skolwebb</v>
          </cell>
          <cell r="E10" t="str">
            <v>12</v>
          </cell>
          <cell r="BF10">
            <v>6</v>
          </cell>
        </row>
        <row r="11">
          <cell r="A11" t="str">
            <v>GIS</v>
          </cell>
          <cell r="E11" t="str">
            <v>15</v>
          </cell>
          <cell r="BF11">
            <v>7</v>
          </cell>
        </row>
        <row r="12">
          <cell r="A12" t="str">
            <v>Ärendehantering</v>
          </cell>
          <cell r="E12" t="str">
            <v>20</v>
          </cell>
          <cell r="BF12">
            <v>8</v>
          </cell>
        </row>
        <row r="13">
          <cell r="A13" t="str">
            <v>eArkiv</v>
          </cell>
          <cell r="E13" t="str">
            <v>25</v>
          </cell>
          <cell r="BF13">
            <v>9</v>
          </cell>
        </row>
        <row r="14">
          <cell r="A14" t="str">
            <v>CRM</v>
          </cell>
          <cell r="E14" t="str">
            <v>30</v>
          </cell>
          <cell r="BF14">
            <v>10</v>
          </cell>
        </row>
        <row r="15">
          <cell r="A15" t="str">
            <v>Övriga system</v>
          </cell>
          <cell r="E15" t="str">
            <v>35</v>
          </cell>
          <cell r="BF15">
            <v>11</v>
          </cell>
        </row>
        <row r="16">
          <cell r="A16" t="str">
            <v>Lokala System</v>
          </cell>
          <cell r="E16" t="str">
            <v>40</v>
          </cell>
          <cell r="BF16">
            <v>12</v>
          </cell>
        </row>
        <row r="17">
          <cell r="E17">
            <v>50</v>
          </cell>
          <cell r="BF17">
            <v>13</v>
          </cell>
        </row>
        <row r="18">
          <cell r="BF18">
            <v>14</v>
          </cell>
        </row>
        <row r="19">
          <cell r="BF19">
            <v>15</v>
          </cell>
        </row>
        <row r="20">
          <cell r="BF20">
            <v>16</v>
          </cell>
        </row>
        <row r="21">
          <cell r="BF21">
            <v>17</v>
          </cell>
        </row>
        <row r="22">
          <cell r="BF22">
            <v>18</v>
          </cell>
        </row>
        <row r="23">
          <cell r="BF23">
            <v>19</v>
          </cell>
        </row>
        <row r="24">
          <cell r="BF24">
            <v>20</v>
          </cell>
        </row>
      </sheetData>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örsättsblad"/>
      <sheetName val="1 Systemperspektiv - funktion"/>
      <sheetName val="2 Serverperspektiv"/>
      <sheetName val="3Systemperspektiv - kringtjänst"/>
      <sheetName val="Data Server"/>
      <sheetName val="Data funktion"/>
      <sheetName val="Blad2"/>
    </sheetNames>
    <sheetDataSet>
      <sheetData sheetId="0" refreshError="1"/>
      <sheetData sheetId="1" refreshError="1"/>
      <sheetData sheetId="2" refreshError="1"/>
      <sheetData sheetId="3" refreshError="1"/>
      <sheetData sheetId="4" refreshError="1"/>
      <sheetData sheetId="5">
        <row r="4">
          <cell r="A4" t="str">
            <v>Ekonomiadministration</v>
          </cell>
          <cell r="B4" t="str">
            <v>Diabas</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ga 2"/>
      <sheetName val="Instruktioner"/>
      <sheetName val="Summering"/>
      <sheetName val="Kontext till krav &amp; utv.krit"/>
      <sheetName val="Krav &amp; Utvärderingskriterium"/>
      <sheetName val="Införande"/>
      <sheetName val=" Timpriser"/>
      <sheetName val="Underhåll"/>
      <sheetName val="Beräkningar för utvärdering"/>
    </sheetNames>
    <sheetDataSet>
      <sheetData sheetId="0" refreshError="1"/>
      <sheetData sheetId="1"/>
      <sheetData sheetId="2" refreshError="1"/>
      <sheetData sheetId="3" refreshError="1"/>
      <sheetData sheetId="4" refreshError="1"/>
      <sheetData sheetId="5">
        <row r="14">
          <cell r="D14" t="str">
            <v>juli-september 2014</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ga 2"/>
      <sheetName val="Instruktioner"/>
      <sheetName val="Summering"/>
      <sheetName val="Krav &amp; Utvärderingskriterium"/>
      <sheetName val=" Timpriser"/>
      <sheetName val="Införande"/>
    </sheetNames>
    <sheetDataSet>
      <sheetData sheetId="0"/>
      <sheetData sheetId="1"/>
      <sheetData sheetId="2"/>
      <sheetData sheetId="3"/>
      <sheetData sheetId="4"/>
      <sheetData sheetId="5">
        <row r="14">
          <cell r="D14" t="str">
            <v>januari 2017-december 2018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örsättsblad"/>
      <sheetName val="Systemperspektiv - funktion"/>
      <sheetName val="Serverperspektiv"/>
      <sheetName val="Systemperspektiv - kringtjänst"/>
      <sheetName val="Data Server"/>
      <sheetName val="Data funktion"/>
    </sheetNames>
    <sheetDataSet>
      <sheetData sheetId="0" refreshError="1"/>
      <sheetData sheetId="1" refreshError="1"/>
      <sheetData sheetId="2" refreshError="1"/>
      <sheetData sheetId="3" refreshError="1"/>
      <sheetData sheetId="4" refreshError="1"/>
      <sheetData sheetId="5">
        <row r="4">
          <cell r="AX4" t="str">
            <v>JA</v>
          </cell>
        </row>
        <row r="5">
          <cell r="AX5" t="str">
            <v>NEJ</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autoPageBreaks="0" fitToPage="1"/>
  </sheetPr>
  <dimension ref="A1:E82"/>
  <sheetViews>
    <sheetView showGridLines="0" topLeftCell="A3" zoomScale="60" zoomScaleNormal="60" workbookViewId="0">
      <selection activeCell="B25" sqref="B25"/>
    </sheetView>
  </sheetViews>
  <sheetFormatPr defaultRowHeight="15" x14ac:dyDescent="0.25"/>
  <cols>
    <col min="1" max="1" width="2.7109375" style="171" customWidth="1"/>
    <col min="2" max="2" width="117.85546875" style="177" customWidth="1"/>
    <col min="3" max="3" width="2.140625" style="171" customWidth="1"/>
    <col min="4" max="4" width="39.85546875" style="171" customWidth="1"/>
    <col min="5" max="5" width="81.7109375" style="171" customWidth="1"/>
    <col min="6" max="16384" width="9.140625" style="171"/>
  </cols>
  <sheetData>
    <row r="1" spans="1:4" x14ac:dyDescent="0.25">
      <c r="B1" s="39" t="s">
        <v>249</v>
      </c>
    </row>
    <row r="2" spans="1:4" ht="27.75" customHeight="1" x14ac:dyDescent="0.25">
      <c r="B2" s="232" t="s">
        <v>27</v>
      </c>
    </row>
    <row r="3" spans="1:4" x14ac:dyDescent="0.25">
      <c r="B3" s="232"/>
    </row>
    <row r="4" spans="1:4" ht="31.5" customHeight="1" x14ac:dyDescent="0.6">
      <c r="B4" s="172" t="s">
        <v>271</v>
      </c>
    </row>
    <row r="5" spans="1:4" ht="25.5" customHeight="1" x14ac:dyDescent="0.45">
      <c r="B5" s="173" t="s">
        <v>14</v>
      </c>
    </row>
    <row r="6" spans="1:4" ht="33" customHeight="1" x14ac:dyDescent="0.25">
      <c r="B6" s="236" t="s">
        <v>213</v>
      </c>
    </row>
    <row r="7" spans="1:4" ht="16.5" thickBot="1" x14ac:dyDescent="0.3">
      <c r="A7" s="174"/>
      <c r="B7" s="237"/>
      <c r="C7" s="174"/>
    </row>
    <row r="8" spans="1:4" ht="15.75" customHeight="1" thickBot="1" x14ac:dyDescent="0.3">
      <c r="A8" s="174"/>
      <c r="B8" s="175" t="s">
        <v>21</v>
      </c>
    </row>
    <row r="9" spans="1:4" ht="15" customHeight="1" x14ac:dyDescent="0.25">
      <c r="A9" s="174"/>
      <c r="B9" s="233" t="s">
        <v>264</v>
      </c>
    </row>
    <row r="10" spans="1:4" ht="15.75" customHeight="1" x14ac:dyDescent="0.25">
      <c r="A10" s="174"/>
      <c r="B10" s="234"/>
      <c r="C10" s="176"/>
    </row>
    <row r="11" spans="1:4" ht="15" customHeight="1" x14ac:dyDescent="0.25">
      <c r="A11" s="174"/>
      <c r="B11" s="234"/>
      <c r="C11" s="177"/>
      <c r="D11" s="177"/>
    </row>
    <row r="12" spans="1:4" ht="16.5" thickBot="1" x14ac:dyDescent="0.3">
      <c r="A12" s="174"/>
      <c r="B12" s="235"/>
      <c r="C12" s="177"/>
      <c r="D12" s="177"/>
    </row>
    <row r="13" spans="1:4" ht="16.5" thickBot="1" x14ac:dyDescent="0.3">
      <c r="A13" s="174"/>
      <c r="B13" s="13"/>
      <c r="C13" s="177"/>
      <c r="D13" s="177"/>
    </row>
    <row r="14" spans="1:4" ht="15.75" customHeight="1" x14ac:dyDescent="0.25">
      <c r="A14" s="174"/>
      <c r="B14" s="238" t="s">
        <v>227</v>
      </c>
      <c r="C14" s="177"/>
      <c r="D14" s="177"/>
    </row>
    <row r="15" spans="1:4" ht="15.75" x14ac:dyDescent="0.25">
      <c r="A15" s="174"/>
      <c r="B15" s="239"/>
      <c r="C15" s="174"/>
    </row>
    <row r="16" spans="1:4" ht="15.75" x14ac:dyDescent="0.25">
      <c r="A16" s="174"/>
      <c r="B16" s="239"/>
      <c r="C16" s="174"/>
    </row>
    <row r="17" spans="1:3" ht="15.75" x14ac:dyDescent="0.25">
      <c r="A17" s="174"/>
      <c r="B17" s="239"/>
      <c r="C17" s="174"/>
    </row>
    <row r="18" spans="1:3" ht="16.5" thickBot="1" x14ac:dyDescent="0.3">
      <c r="A18" s="174"/>
      <c r="B18" s="240"/>
      <c r="C18" s="174"/>
    </row>
    <row r="19" spans="1:3" ht="15.75" x14ac:dyDescent="0.25">
      <c r="A19" s="174"/>
      <c r="B19" s="171"/>
      <c r="C19" s="174"/>
    </row>
    <row r="20" spans="1:3" ht="15.75" customHeight="1" x14ac:dyDescent="0.25">
      <c r="A20" s="174"/>
      <c r="B20" s="171"/>
      <c r="C20" s="174"/>
    </row>
    <row r="21" spans="1:3" ht="15.75" customHeight="1" x14ac:dyDescent="0.25">
      <c r="A21" s="174"/>
      <c r="B21" s="171"/>
      <c r="C21" s="174"/>
    </row>
    <row r="22" spans="1:3" ht="15.75" x14ac:dyDescent="0.25">
      <c r="A22" s="174"/>
      <c r="B22" s="171"/>
      <c r="C22" s="174"/>
    </row>
    <row r="23" spans="1:3" ht="15.75" customHeight="1" x14ac:dyDescent="0.25">
      <c r="A23" s="174"/>
      <c r="B23" s="171"/>
      <c r="C23" s="174"/>
    </row>
    <row r="24" spans="1:3" ht="15.75" x14ac:dyDescent="0.25">
      <c r="A24" s="174"/>
      <c r="B24" s="171"/>
      <c r="C24" s="174"/>
    </row>
    <row r="25" spans="1:3" ht="15.75" x14ac:dyDescent="0.25">
      <c r="A25" s="174"/>
      <c r="B25" s="171"/>
      <c r="C25" s="174"/>
    </row>
    <row r="26" spans="1:3" ht="15.75" customHeight="1" x14ac:dyDescent="0.25">
      <c r="A26" s="174"/>
      <c r="B26" s="171"/>
      <c r="C26" s="174"/>
    </row>
    <row r="27" spans="1:3" ht="15.75" x14ac:dyDescent="0.25">
      <c r="A27" s="174"/>
      <c r="B27" s="171"/>
      <c r="C27" s="174"/>
    </row>
    <row r="28" spans="1:3" ht="15.75" x14ac:dyDescent="0.25">
      <c r="A28" s="174"/>
      <c r="B28" s="171"/>
      <c r="C28" s="174"/>
    </row>
    <row r="29" spans="1:3" ht="15.75" customHeight="1" x14ac:dyDescent="0.25">
      <c r="A29" s="174"/>
      <c r="B29" s="171"/>
      <c r="C29" s="174"/>
    </row>
    <row r="30" spans="1:3" ht="15.75" x14ac:dyDescent="0.25">
      <c r="A30" s="174"/>
      <c r="B30" s="171"/>
      <c r="C30" s="178"/>
    </row>
    <row r="31" spans="1:3" ht="15.75" x14ac:dyDescent="0.25">
      <c r="A31" s="174"/>
      <c r="B31" s="171"/>
      <c r="C31" s="178"/>
    </row>
    <row r="32" spans="1:3" ht="15.75" customHeight="1" x14ac:dyDescent="0.25">
      <c r="A32" s="174"/>
      <c r="B32" s="171"/>
      <c r="C32" s="178"/>
    </row>
    <row r="33" spans="1:5" ht="15.75" x14ac:dyDescent="0.25">
      <c r="A33" s="174"/>
      <c r="C33" s="178"/>
    </row>
    <row r="34" spans="1:5" ht="15.75" x14ac:dyDescent="0.25">
      <c r="A34" s="174"/>
      <c r="C34" s="178"/>
    </row>
    <row r="35" spans="1:5" ht="15" customHeight="1" x14ac:dyDescent="0.25">
      <c r="A35" s="174"/>
      <c r="B35" s="171"/>
      <c r="C35" s="178"/>
    </row>
    <row r="36" spans="1:5" ht="15.75" x14ac:dyDescent="0.25">
      <c r="A36" s="174"/>
      <c r="C36" s="178"/>
    </row>
    <row r="37" spans="1:5" ht="15.75" x14ac:dyDescent="0.25">
      <c r="A37" s="174"/>
      <c r="C37" s="178"/>
    </row>
    <row r="38" spans="1:5" ht="15.75" x14ac:dyDescent="0.25">
      <c r="A38" s="174"/>
      <c r="C38" s="178"/>
      <c r="D38" s="178"/>
      <c r="E38" s="178"/>
    </row>
    <row r="39" spans="1:5" ht="15.75" x14ac:dyDescent="0.25">
      <c r="A39" s="178"/>
      <c r="C39" s="178"/>
      <c r="D39" s="178"/>
      <c r="E39" s="178"/>
    </row>
    <row r="40" spans="1:5" ht="15.75" x14ac:dyDescent="0.25">
      <c r="A40" s="178"/>
      <c r="C40" s="178"/>
      <c r="D40" s="178"/>
      <c r="E40" s="178"/>
    </row>
    <row r="41" spans="1:5" ht="15.75" x14ac:dyDescent="0.25">
      <c r="A41" s="178"/>
      <c r="B41" s="178"/>
      <c r="C41" s="178"/>
      <c r="D41" s="178"/>
      <c r="E41" s="178"/>
    </row>
    <row r="42" spans="1:5" ht="15.75" x14ac:dyDescent="0.25">
      <c r="A42" s="174"/>
      <c r="B42" s="178"/>
      <c r="C42" s="178"/>
      <c r="D42" s="178"/>
      <c r="E42" s="178"/>
    </row>
    <row r="43" spans="1:5" ht="15.75" x14ac:dyDescent="0.25">
      <c r="A43" s="174"/>
      <c r="B43" s="178"/>
      <c r="C43" s="178"/>
      <c r="D43" s="178"/>
      <c r="E43" s="178"/>
    </row>
    <row r="44" spans="1:5" ht="15.75" x14ac:dyDescent="0.25">
      <c r="A44" s="174"/>
      <c r="B44" s="178"/>
      <c r="C44" s="178"/>
    </row>
    <row r="45" spans="1:5" ht="15.75" x14ac:dyDescent="0.25">
      <c r="A45" s="174"/>
      <c r="B45" s="178"/>
      <c r="C45" s="178"/>
    </row>
    <row r="46" spans="1:5" ht="15.75" x14ac:dyDescent="0.25">
      <c r="A46" s="174"/>
      <c r="B46" s="178"/>
      <c r="C46" s="178"/>
    </row>
    <row r="47" spans="1:5" ht="15.75" x14ac:dyDescent="0.25">
      <c r="A47" s="174"/>
      <c r="B47" s="178"/>
      <c r="C47" s="178"/>
    </row>
    <row r="48" spans="1:5" ht="15.75" x14ac:dyDescent="0.25">
      <c r="A48" s="174"/>
      <c r="C48" s="178"/>
    </row>
    <row r="49" spans="1:5" ht="15.75" x14ac:dyDescent="0.25">
      <c r="A49" s="174"/>
      <c r="C49" s="178"/>
    </row>
    <row r="50" spans="1:5" ht="15.75" x14ac:dyDescent="0.25">
      <c r="A50" s="174"/>
      <c r="C50" s="178"/>
    </row>
    <row r="51" spans="1:5" ht="15.75" x14ac:dyDescent="0.25">
      <c r="A51" s="174"/>
      <c r="C51" s="178"/>
    </row>
    <row r="52" spans="1:5" ht="15.75" x14ac:dyDescent="0.25">
      <c r="A52" s="174"/>
      <c r="C52" s="178"/>
    </row>
    <row r="53" spans="1:5" ht="15.75" x14ac:dyDescent="0.25">
      <c r="A53" s="174"/>
      <c r="C53" s="178"/>
    </row>
    <row r="54" spans="1:5" ht="15.75" x14ac:dyDescent="0.25">
      <c r="A54" s="174"/>
      <c r="C54" s="178"/>
      <c r="D54" s="178"/>
      <c r="E54" s="178"/>
    </row>
    <row r="55" spans="1:5" ht="15.75" x14ac:dyDescent="0.25">
      <c r="A55" s="174"/>
      <c r="C55" s="178"/>
      <c r="D55" s="178"/>
      <c r="E55" s="178"/>
    </row>
    <row r="56" spans="1:5" ht="15.75" x14ac:dyDescent="0.25">
      <c r="A56" s="174"/>
      <c r="B56" s="178"/>
      <c r="C56" s="178"/>
      <c r="D56" s="178"/>
      <c r="E56" s="178"/>
    </row>
    <row r="57" spans="1:5" ht="15.75" x14ac:dyDescent="0.25">
      <c r="A57" s="174"/>
      <c r="B57" s="178"/>
      <c r="C57" s="178"/>
      <c r="D57" s="178"/>
      <c r="E57" s="178"/>
    </row>
    <row r="58" spans="1:5" ht="15.75" x14ac:dyDescent="0.25">
      <c r="A58" s="174"/>
      <c r="B58" s="178"/>
      <c r="C58" s="178"/>
      <c r="D58" s="178"/>
      <c r="E58" s="178"/>
    </row>
    <row r="59" spans="1:5" ht="15.75" x14ac:dyDescent="0.25">
      <c r="A59" s="174"/>
      <c r="B59" s="178"/>
      <c r="C59" s="178"/>
      <c r="D59" s="178"/>
      <c r="E59" s="178"/>
    </row>
    <row r="60" spans="1:5" ht="15" customHeight="1" x14ac:dyDescent="0.25">
      <c r="B60" s="178"/>
      <c r="C60" s="178"/>
      <c r="D60" s="178"/>
      <c r="E60" s="178"/>
    </row>
    <row r="61" spans="1:5" ht="15" customHeight="1" x14ac:dyDescent="0.25">
      <c r="B61" s="178"/>
      <c r="C61" s="178"/>
      <c r="D61" s="178"/>
      <c r="E61" s="178"/>
    </row>
    <row r="62" spans="1:5" ht="15" customHeight="1" x14ac:dyDescent="0.25">
      <c r="B62" s="178"/>
      <c r="C62" s="178"/>
      <c r="D62" s="178"/>
      <c r="E62" s="178"/>
    </row>
    <row r="63" spans="1:5" ht="15" customHeight="1" x14ac:dyDescent="0.25">
      <c r="B63" s="178"/>
      <c r="C63" s="178"/>
      <c r="D63" s="178"/>
      <c r="E63" s="178"/>
    </row>
    <row r="64" spans="1:5" ht="15" customHeight="1" x14ac:dyDescent="0.25">
      <c r="B64" s="178"/>
      <c r="C64" s="178"/>
      <c r="D64" s="178"/>
      <c r="E64" s="178"/>
    </row>
    <row r="65" spans="2:5" ht="15" customHeight="1" x14ac:dyDescent="0.25">
      <c r="B65" s="178"/>
      <c r="C65" s="178"/>
      <c r="D65" s="178"/>
      <c r="E65" s="178"/>
    </row>
    <row r="66" spans="2:5" ht="15" customHeight="1" x14ac:dyDescent="0.25">
      <c r="B66" s="178"/>
      <c r="C66" s="178"/>
      <c r="D66" s="178"/>
      <c r="E66" s="178"/>
    </row>
    <row r="67" spans="2:5" ht="15" customHeight="1" x14ac:dyDescent="0.25">
      <c r="B67" s="178"/>
      <c r="C67" s="178"/>
      <c r="D67" s="178"/>
      <c r="E67" s="178"/>
    </row>
    <row r="68" spans="2:5" ht="15" customHeight="1" x14ac:dyDescent="0.25">
      <c r="B68" s="178"/>
      <c r="C68" s="178"/>
      <c r="D68" s="178"/>
      <c r="E68" s="178"/>
    </row>
    <row r="69" spans="2:5" ht="15" customHeight="1" x14ac:dyDescent="0.25">
      <c r="B69" s="178"/>
      <c r="C69" s="178"/>
      <c r="D69" s="178"/>
      <c r="E69" s="178"/>
    </row>
    <row r="70" spans="2:5" ht="15" customHeight="1" x14ac:dyDescent="0.25">
      <c r="B70" s="178"/>
      <c r="C70" s="178"/>
      <c r="D70" s="178"/>
      <c r="E70" s="178"/>
    </row>
    <row r="71" spans="2:5" ht="15" customHeight="1" x14ac:dyDescent="0.25">
      <c r="B71" s="178"/>
      <c r="C71" s="178"/>
      <c r="D71" s="178"/>
      <c r="E71" s="178"/>
    </row>
    <row r="72" spans="2:5" ht="15" customHeight="1" x14ac:dyDescent="0.25">
      <c r="B72" s="178"/>
      <c r="C72" s="178"/>
      <c r="D72" s="178"/>
      <c r="E72" s="178"/>
    </row>
    <row r="73" spans="2:5" ht="15" customHeight="1" x14ac:dyDescent="0.25">
      <c r="B73" s="178"/>
      <c r="C73" s="178"/>
      <c r="D73" s="178"/>
      <c r="E73" s="178"/>
    </row>
    <row r="74" spans="2:5" ht="15" customHeight="1" x14ac:dyDescent="0.25">
      <c r="B74" s="178"/>
      <c r="C74" s="178"/>
      <c r="D74" s="178"/>
      <c r="E74" s="178"/>
    </row>
    <row r="75" spans="2:5" ht="15" customHeight="1" x14ac:dyDescent="0.25">
      <c r="B75" s="178"/>
      <c r="C75" s="178"/>
      <c r="D75" s="178"/>
      <c r="E75" s="178"/>
    </row>
    <row r="76" spans="2:5" ht="15" customHeight="1" x14ac:dyDescent="0.25">
      <c r="B76" s="178"/>
      <c r="C76" s="178"/>
      <c r="D76" s="178"/>
      <c r="E76" s="178"/>
    </row>
    <row r="77" spans="2:5" ht="15" customHeight="1" x14ac:dyDescent="0.25">
      <c r="B77" s="178"/>
      <c r="C77" s="178"/>
      <c r="D77" s="178"/>
      <c r="E77" s="178"/>
    </row>
    <row r="78" spans="2:5" ht="15" customHeight="1" x14ac:dyDescent="0.25">
      <c r="B78" s="178"/>
      <c r="C78" s="178"/>
      <c r="D78" s="178"/>
      <c r="E78" s="178"/>
    </row>
    <row r="79" spans="2:5" ht="15" customHeight="1" x14ac:dyDescent="0.25">
      <c r="B79" s="178"/>
      <c r="C79" s="178"/>
      <c r="D79" s="178"/>
      <c r="E79" s="178"/>
    </row>
    <row r="80" spans="2:5" ht="15.75" x14ac:dyDescent="0.25">
      <c r="B80" s="178"/>
    </row>
    <row r="81" spans="2:2" ht="15.75" x14ac:dyDescent="0.25">
      <c r="B81" s="178"/>
    </row>
    <row r="82" spans="2:2" ht="15.75" x14ac:dyDescent="0.25">
      <c r="B82" s="178"/>
    </row>
  </sheetData>
  <sheetProtection sheet="1" objects="1" scenarios="1"/>
  <mergeCells count="4">
    <mergeCell ref="B2:B3"/>
    <mergeCell ref="B9:B12"/>
    <mergeCell ref="B6:B7"/>
    <mergeCell ref="B14:B18"/>
  </mergeCells>
  <pageMargins left="0.70866141732283472" right="0.70866141732283472" top="0.74803149606299213" bottom="0.74803149606299213" header="0.31496062992125984" footer="0.31496062992125984"/>
  <pageSetup paperSize="9" scale="67" orientation="landscape" r:id="rId1"/>
  <headerFooter>
    <oddHeader>&amp;A</oddHeader>
    <oddFooter>Sida &amp;P av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pageSetUpPr autoPageBreaks="0" fitToPage="1"/>
  </sheetPr>
  <dimension ref="B1:AF156"/>
  <sheetViews>
    <sheetView showGridLines="0" zoomScale="70" zoomScaleNormal="70" workbookViewId="0">
      <selection activeCell="B1" sqref="B1"/>
    </sheetView>
  </sheetViews>
  <sheetFormatPr defaultRowHeight="15" x14ac:dyDescent="0.2"/>
  <cols>
    <col min="1" max="1" width="2.7109375" style="13" customWidth="1"/>
    <col min="2" max="2" width="30.7109375" style="147" customWidth="1"/>
    <col min="3" max="5" width="30.7109375" style="13" customWidth="1"/>
    <col min="6" max="6" width="32" style="13" customWidth="1"/>
    <col min="7" max="7" width="33.140625" style="13" customWidth="1"/>
    <col min="8" max="8" width="2.7109375" style="13" customWidth="1"/>
    <col min="9" max="14" width="30.7109375" style="13" customWidth="1"/>
    <col min="15" max="16384" width="9.140625" style="13"/>
  </cols>
  <sheetData>
    <row r="1" spans="2:32" x14ac:dyDescent="0.2">
      <c r="B1" s="39" t="s">
        <v>249</v>
      </c>
    </row>
    <row r="2" spans="2:32" ht="21.95" customHeight="1" thickBot="1" x14ac:dyDescent="0.25">
      <c r="B2" s="244" t="s">
        <v>21</v>
      </c>
      <c r="C2" s="245"/>
      <c r="D2" s="245"/>
      <c r="E2" s="245"/>
      <c r="F2" s="245"/>
      <c r="G2" s="245"/>
    </row>
    <row r="3" spans="2:32" ht="15" customHeight="1" x14ac:dyDescent="0.2">
      <c r="B3" s="246" t="s">
        <v>250</v>
      </c>
      <c r="C3" s="247"/>
      <c r="D3" s="247"/>
      <c r="E3" s="247"/>
      <c r="F3" s="247"/>
      <c r="G3" s="248"/>
    </row>
    <row r="4" spans="2:32" ht="15" customHeight="1" thickBot="1" x14ac:dyDescent="0.25">
      <c r="B4" s="249"/>
      <c r="C4" s="250"/>
      <c r="D4" s="250"/>
      <c r="E4" s="250"/>
      <c r="F4" s="250"/>
      <c r="G4" s="251"/>
    </row>
    <row r="5" spans="2:32" ht="15" customHeight="1" thickBot="1" x14ac:dyDescent="0.25">
      <c r="B5" s="14"/>
      <c r="C5" s="14"/>
      <c r="D5" s="14"/>
      <c r="E5" s="14"/>
      <c r="F5" s="14"/>
    </row>
    <row r="6" spans="2:32" ht="50.1" customHeight="1" thickBot="1" x14ac:dyDescent="0.25">
      <c r="B6" s="258" t="s">
        <v>248</v>
      </c>
      <c r="C6" s="259"/>
      <c r="D6" s="259"/>
      <c r="E6" s="259"/>
      <c r="F6" s="259"/>
      <c r="G6" s="260"/>
      <c r="H6" s="148"/>
      <c r="O6" s="14"/>
      <c r="P6" s="14"/>
      <c r="Q6" s="14"/>
      <c r="R6" s="14"/>
      <c r="S6" s="14"/>
      <c r="T6" s="14"/>
      <c r="U6" s="14"/>
      <c r="V6" s="14"/>
      <c r="W6" s="14"/>
      <c r="X6" s="14"/>
      <c r="Y6" s="14"/>
      <c r="Z6" s="14"/>
      <c r="AA6" s="14"/>
      <c r="AB6" s="14"/>
      <c r="AC6" s="14"/>
      <c r="AD6" s="14"/>
      <c r="AE6" s="14"/>
      <c r="AF6" s="14"/>
    </row>
    <row r="7" spans="2:32" ht="16.5" customHeight="1" x14ac:dyDescent="0.2">
      <c r="B7" s="149" t="s">
        <v>50</v>
      </c>
      <c r="C7" s="150"/>
      <c r="D7" s="150"/>
      <c r="E7" s="150"/>
      <c r="F7" s="150"/>
      <c r="G7" s="151"/>
    </row>
    <row r="8" spans="2:32" ht="15" customHeight="1" x14ac:dyDescent="0.2">
      <c r="B8" s="261" t="s">
        <v>288</v>
      </c>
      <c r="C8" s="262"/>
      <c r="D8" s="262"/>
      <c r="E8" s="262"/>
      <c r="F8" s="262"/>
      <c r="G8" s="263"/>
    </row>
    <row r="9" spans="2:32" ht="15" customHeight="1" x14ac:dyDescent="0.2">
      <c r="B9" s="261"/>
      <c r="C9" s="262"/>
      <c r="D9" s="262"/>
      <c r="E9" s="262"/>
      <c r="F9" s="262"/>
      <c r="G9" s="263"/>
    </row>
    <row r="10" spans="2:32" ht="15" customHeight="1" x14ac:dyDescent="0.2">
      <c r="B10" s="261"/>
      <c r="C10" s="262"/>
      <c r="D10" s="262"/>
      <c r="E10" s="262"/>
      <c r="F10" s="262"/>
      <c r="G10" s="263"/>
    </row>
    <row r="11" spans="2:32" ht="15" customHeight="1" x14ac:dyDescent="0.2">
      <c r="B11" s="261"/>
      <c r="C11" s="262"/>
      <c r="D11" s="262"/>
      <c r="E11" s="262"/>
      <c r="F11" s="262"/>
      <c r="G11" s="263"/>
    </row>
    <row r="12" spans="2:32" ht="15" customHeight="1" x14ac:dyDescent="0.2">
      <c r="B12" s="261"/>
      <c r="C12" s="262"/>
      <c r="D12" s="262"/>
      <c r="E12" s="262"/>
      <c r="F12" s="262"/>
      <c r="G12" s="263"/>
    </row>
    <row r="13" spans="2:32" ht="15" customHeight="1" x14ac:dyDescent="0.2">
      <c r="B13" s="261"/>
      <c r="C13" s="262"/>
      <c r="D13" s="262"/>
      <c r="E13" s="262"/>
      <c r="F13" s="262"/>
      <c r="G13" s="263"/>
    </row>
    <row r="14" spans="2:32" ht="18.75" customHeight="1" thickBot="1" x14ac:dyDescent="0.25">
      <c r="B14" s="264"/>
      <c r="C14" s="265"/>
      <c r="D14" s="265"/>
      <c r="E14" s="265"/>
      <c r="F14" s="265"/>
      <c r="G14" s="266"/>
    </row>
    <row r="15" spans="2:32" ht="15" customHeight="1" thickBot="1" x14ac:dyDescent="0.25">
      <c r="B15" s="152"/>
      <c r="C15" s="152"/>
      <c r="D15" s="152"/>
      <c r="E15" s="152"/>
      <c r="F15" s="152"/>
      <c r="G15" s="152"/>
      <c r="I15" s="14"/>
      <c r="J15" s="14"/>
      <c r="K15" s="14"/>
      <c r="L15" s="14"/>
      <c r="M15" s="14"/>
      <c r="N15" s="14"/>
    </row>
    <row r="16" spans="2:32" ht="50.1" customHeight="1" thickBot="1" x14ac:dyDescent="0.25">
      <c r="B16" s="258" t="s">
        <v>53</v>
      </c>
      <c r="C16" s="259"/>
      <c r="D16" s="259"/>
      <c r="E16" s="259"/>
      <c r="F16" s="259"/>
      <c r="G16" s="260"/>
      <c r="I16" s="14"/>
      <c r="J16" s="14"/>
      <c r="K16" s="14"/>
      <c r="L16" s="14"/>
      <c r="M16" s="14"/>
      <c r="N16" s="14"/>
    </row>
    <row r="17" spans="2:14" ht="15" customHeight="1" thickBot="1" x14ac:dyDescent="0.25">
      <c r="B17" s="149" t="s">
        <v>233</v>
      </c>
      <c r="C17" s="150"/>
      <c r="D17" s="150"/>
      <c r="E17" s="150"/>
      <c r="F17" s="150"/>
      <c r="G17" s="151"/>
      <c r="I17" s="14"/>
      <c r="J17" s="14"/>
      <c r="K17" s="14"/>
      <c r="L17" s="14"/>
      <c r="M17" s="14"/>
      <c r="N17" s="14"/>
    </row>
    <row r="18" spans="2:14" ht="15" customHeight="1" x14ac:dyDescent="0.2">
      <c r="B18" s="252" t="s">
        <v>285</v>
      </c>
      <c r="C18" s="253"/>
      <c r="D18" s="253"/>
      <c r="E18" s="253"/>
      <c r="F18" s="253"/>
      <c r="G18" s="254"/>
      <c r="I18" s="14"/>
      <c r="J18" s="14"/>
      <c r="K18" s="14"/>
      <c r="L18" s="14"/>
      <c r="M18" s="14"/>
      <c r="N18" s="14"/>
    </row>
    <row r="19" spans="2:14" ht="15" customHeight="1" x14ac:dyDescent="0.2">
      <c r="B19" s="255"/>
      <c r="C19" s="256"/>
      <c r="D19" s="256"/>
      <c r="E19" s="256"/>
      <c r="F19" s="256"/>
      <c r="G19" s="257"/>
      <c r="I19" s="14"/>
      <c r="J19" s="14"/>
      <c r="K19" s="14"/>
      <c r="L19" s="14"/>
      <c r="M19" s="14"/>
      <c r="N19" s="14"/>
    </row>
    <row r="20" spans="2:14" ht="15" customHeight="1" thickBot="1" x14ac:dyDescent="0.25">
      <c r="B20" s="255"/>
      <c r="C20" s="256"/>
      <c r="D20" s="256"/>
      <c r="E20" s="256"/>
      <c r="F20" s="256"/>
      <c r="G20" s="257"/>
      <c r="I20" s="14"/>
      <c r="J20" s="14"/>
      <c r="K20" s="14"/>
      <c r="L20" s="14"/>
      <c r="M20" s="14"/>
      <c r="N20" s="14"/>
    </row>
    <row r="21" spans="2:14" ht="15.75" customHeight="1" thickBot="1" x14ac:dyDescent="0.25">
      <c r="B21" s="153"/>
      <c r="C21" s="154" t="s">
        <v>305</v>
      </c>
      <c r="D21" s="155"/>
      <c r="E21" s="196"/>
      <c r="F21" s="196"/>
      <c r="G21" s="197"/>
      <c r="I21" s="14"/>
      <c r="J21" s="14"/>
      <c r="K21" s="14"/>
      <c r="L21" s="14"/>
      <c r="M21" s="14"/>
      <c r="N21" s="14"/>
    </row>
    <row r="22" spans="2:14" ht="15.75" thickBot="1" x14ac:dyDescent="0.25">
      <c r="B22" s="156"/>
      <c r="C22" s="155" t="s">
        <v>286</v>
      </c>
      <c r="D22" s="155"/>
      <c r="E22" s="14"/>
      <c r="F22" s="14"/>
      <c r="G22" s="157"/>
      <c r="I22" s="14"/>
      <c r="J22" s="14"/>
      <c r="K22" s="14"/>
      <c r="L22" s="14"/>
      <c r="M22" s="14"/>
      <c r="N22" s="14"/>
    </row>
    <row r="23" spans="2:14" ht="15.75" thickBot="1" x14ac:dyDescent="0.25">
      <c r="B23" s="158"/>
      <c r="C23" s="159" t="s">
        <v>287</v>
      </c>
      <c r="D23" s="159"/>
      <c r="E23" s="195"/>
      <c r="F23" s="195"/>
      <c r="G23" s="91"/>
      <c r="I23" s="14"/>
      <c r="J23" s="14"/>
      <c r="K23" s="14"/>
      <c r="L23" s="14"/>
      <c r="M23" s="14"/>
      <c r="N23" s="14"/>
    </row>
    <row r="24" spans="2:14" ht="15" customHeight="1" thickBot="1" x14ac:dyDescent="0.25">
      <c r="B24" s="152"/>
      <c r="C24" s="152"/>
      <c r="D24" s="152"/>
      <c r="E24" s="152"/>
      <c r="F24" s="152"/>
      <c r="G24" s="152"/>
      <c r="I24" s="14"/>
      <c r="J24" s="14"/>
      <c r="K24" s="14"/>
      <c r="L24" s="14"/>
      <c r="M24" s="14"/>
      <c r="N24" s="14"/>
    </row>
    <row r="25" spans="2:14" ht="50.1" customHeight="1" thickBot="1" x14ac:dyDescent="0.25">
      <c r="B25" s="160" t="s">
        <v>52</v>
      </c>
      <c r="C25" s="161"/>
      <c r="D25" s="161"/>
      <c r="E25" s="161"/>
      <c r="F25" s="161"/>
      <c r="G25" s="162"/>
      <c r="I25" s="14"/>
      <c r="J25" s="14"/>
      <c r="K25" s="14"/>
      <c r="L25" s="14"/>
      <c r="M25" s="14"/>
      <c r="N25" s="14"/>
    </row>
    <row r="26" spans="2:14" ht="15" customHeight="1" thickBot="1" x14ac:dyDescent="0.25">
      <c r="B26" s="241" t="s">
        <v>51</v>
      </c>
      <c r="C26" s="242"/>
      <c r="D26" s="242"/>
      <c r="E26" s="242"/>
      <c r="F26" s="242"/>
      <c r="G26" s="243"/>
      <c r="I26" s="14"/>
      <c r="J26" s="14"/>
      <c r="K26" s="14"/>
      <c r="L26" s="14"/>
      <c r="M26" s="14"/>
      <c r="N26" s="14"/>
    </row>
    <row r="27" spans="2:14" ht="15" customHeight="1" x14ac:dyDescent="0.2">
      <c r="B27" s="252" t="s">
        <v>318</v>
      </c>
      <c r="C27" s="253"/>
      <c r="D27" s="253"/>
      <c r="E27" s="253"/>
      <c r="F27" s="253"/>
      <c r="G27" s="254"/>
      <c r="I27" s="14"/>
      <c r="J27" s="14"/>
      <c r="K27" s="14"/>
      <c r="L27" s="14"/>
      <c r="M27" s="14"/>
      <c r="N27" s="14"/>
    </row>
    <row r="28" spans="2:14" ht="15" customHeight="1" x14ac:dyDescent="0.2">
      <c r="B28" s="255"/>
      <c r="C28" s="256"/>
      <c r="D28" s="256"/>
      <c r="E28" s="256"/>
      <c r="F28" s="256"/>
      <c r="G28" s="257"/>
      <c r="I28" s="14"/>
      <c r="J28" s="14"/>
      <c r="K28" s="14"/>
      <c r="L28" s="14"/>
      <c r="M28" s="14"/>
      <c r="N28" s="14"/>
    </row>
    <row r="29" spans="2:14" ht="15" customHeight="1" x14ac:dyDescent="0.2">
      <c r="B29" s="255"/>
      <c r="C29" s="256"/>
      <c r="D29" s="256"/>
      <c r="E29" s="256"/>
      <c r="F29" s="256"/>
      <c r="G29" s="257"/>
      <c r="I29" s="14"/>
      <c r="J29" s="14"/>
      <c r="K29" s="14"/>
      <c r="L29" s="14"/>
      <c r="M29" s="14"/>
      <c r="N29" s="14"/>
    </row>
    <row r="30" spans="2:14" ht="15" customHeight="1" x14ac:dyDescent="0.2">
      <c r="B30" s="255"/>
      <c r="C30" s="256"/>
      <c r="D30" s="256"/>
      <c r="E30" s="256"/>
      <c r="F30" s="256"/>
      <c r="G30" s="257"/>
      <c r="I30" s="14"/>
      <c r="J30" s="14"/>
      <c r="K30" s="14"/>
      <c r="L30" s="14"/>
      <c r="M30" s="14"/>
      <c r="N30" s="14"/>
    </row>
    <row r="31" spans="2:14" ht="15" customHeight="1" x14ac:dyDescent="0.2">
      <c r="B31" s="255"/>
      <c r="C31" s="256"/>
      <c r="D31" s="256"/>
      <c r="E31" s="256"/>
      <c r="F31" s="256"/>
      <c r="G31" s="257"/>
      <c r="I31" s="14"/>
      <c r="J31" s="14"/>
      <c r="K31" s="14"/>
      <c r="L31" s="14"/>
      <c r="M31" s="14"/>
      <c r="N31" s="14"/>
    </row>
    <row r="32" spans="2:14" ht="15" customHeight="1" x14ac:dyDescent="0.2">
      <c r="B32" s="255"/>
      <c r="C32" s="256"/>
      <c r="D32" s="256"/>
      <c r="E32" s="256"/>
      <c r="F32" s="256"/>
      <c r="G32" s="257"/>
      <c r="I32" s="14"/>
      <c r="J32" s="14"/>
      <c r="K32" s="14"/>
      <c r="L32" s="14"/>
      <c r="M32" s="14"/>
      <c r="N32" s="14"/>
    </row>
    <row r="33" spans="2:14" ht="15" customHeight="1" x14ac:dyDescent="0.2">
      <c r="B33" s="255"/>
      <c r="C33" s="256"/>
      <c r="D33" s="256"/>
      <c r="E33" s="256"/>
      <c r="F33" s="256"/>
      <c r="G33" s="257"/>
      <c r="I33" s="14"/>
      <c r="J33" s="14"/>
      <c r="K33" s="14"/>
      <c r="L33" s="14"/>
      <c r="M33" s="14"/>
      <c r="N33" s="14"/>
    </row>
    <row r="34" spans="2:14" ht="15" customHeight="1" x14ac:dyDescent="0.2">
      <c r="B34" s="255"/>
      <c r="C34" s="256"/>
      <c r="D34" s="256"/>
      <c r="E34" s="256"/>
      <c r="F34" s="256"/>
      <c r="G34" s="257"/>
      <c r="I34" s="14"/>
      <c r="J34" s="14"/>
      <c r="K34" s="14"/>
      <c r="L34" s="14"/>
      <c r="M34" s="14"/>
      <c r="N34" s="14"/>
    </row>
    <row r="35" spans="2:14" ht="15" customHeight="1" x14ac:dyDescent="0.2">
      <c r="B35" s="255"/>
      <c r="C35" s="256"/>
      <c r="D35" s="256"/>
      <c r="E35" s="256"/>
      <c r="F35" s="256"/>
      <c r="G35" s="257"/>
      <c r="I35" s="14"/>
      <c r="J35" s="14"/>
      <c r="K35" s="14"/>
      <c r="L35" s="14"/>
      <c r="M35" s="14"/>
      <c r="N35" s="14"/>
    </row>
    <row r="36" spans="2:14" ht="15" customHeight="1" x14ac:dyDescent="0.2">
      <c r="B36" s="255" t="s">
        <v>325</v>
      </c>
      <c r="C36" s="256"/>
      <c r="D36" s="256"/>
      <c r="E36" s="256"/>
      <c r="F36" s="256"/>
      <c r="G36" s="257"/>
      <c r="I36" s="14"/>
      <c r="J36" s="14"/>
      <c r="K36" s="14"/>
      <c r="L36" s="14"/>
      <c r="M36" s="14"/>
      <c r="N36" s="14"/>
    </row>
    <row r="37" spans="2:14" ht="15" customHeight="1" x14ac:dyDescent="0.2">
      <c r="B37" s="255"/>
      <c r="C37" s="256"/>
      <c r="D37" s="256"/>
      <c r="E37" s="256"/>
      <c r="F37" s="256"/>
      <c r="G37" s="257"/>
      <c r="I37" s="14"/>
      <c r="J37" s="14"/>
      <c r="K37" s="14"/>
      <c r="L37" s="14"/>
      <c r="M37" s="14"/>
      <c r="N37" s="14"/>
    </row>
    <row r="38" spans="2:14" ht="15" customHeight="1" x14ac:dyDescent="0.2">
      <c r="B38" s="255"/>
      <c r="C38" s="256"/>
      <c r="D38" s="256"/>
      <c r="E38" s="256"/>
      <c r="F38" s="256"/>
      <c r="G38" s="257"/>
      <c r="I38" s="14"/>
      <c r="J38" s="14"/>
      <c r="K38" s="14"/>
      <c r="L38" s="14"/>
      <c r="M38" s="14"/>
      <c r="N38" s="14"/>
    </row>
    <row r="39" spans="2:14" ht="15" customHeight="1" x14ac:dyDescent="0.2">
      <c r="B39" s="255"/>
      <c r="C39" s="256"/>
      <c r="D39" s="256"/>
      <c r="E39" s="256"/>
      <c r="F39" s="256"/>
      <c r="G39" s="257"/>
      <c r="I39" s="14"/>
      <c r="J39" s="14"/>
      <c r="K39" s="14"/>
      <c r="L39" s="14"/>
      <c r="M39" s="14"/>
      <c r="N39" s="14"/>
    </row>
    <row r="40" spans="2:14" ht="15" customHeight="1" x14ac:dyDescent="0.2">
      <c r="B40" s="255"/>
      <c r="C40" s="256"/>
      <c r="D40" s="256"/>
      <c r="E40" s="256"/>
      <c r="F40" s="256"/>
      <c r="G40" s="257"/>
      <c r="I40" s="14"/>
      <c r="J40" s="14"/>
      <c r="K40" s="14"/>
      <c r="L40" s="14"/>
      <c r="M40" s="14"/>
      <c r="N40" s="14"/>
    </row>
    <row r="41" spans="2:14" ht="15" customHeight="1" x14ac:dyDescent="0.25">
      <c r="B41" s="9" t="s">
        <v>289</v>
      </c>
      <c r="C41" s="14"/>
      <c r="D41" s="14"/>
      <c r="E41" s="14"/>
      <c r="F41" s="14"/>
      <c r="G41" s="157"/>
      <c r="I41" s="14"/>
      <c r="J41" s="14"/>
      <c r="K41" s="14"/>
      <c r="L41" s="14"/>
      <c r="M41" s="14"/>
      <c r="N41" s="14"/>
    </row>
    <row r="42" spans="2:14" ht="15" customHeight="1" x14ac:dyDescent="0.2">
      <c r="B42" s="1" t="s">
        <v>255</v>
      </c>
      <c r="C42" s="14"/>
      <c r="D42" s="14"/>
      <c r="E42" s="14"/>
      <c r="F42" s="14"/>
      <c r="G42" s="157"/>
      <c r="I42" s="14"/>
      <c r="J42" s="14"/>
      <c r="K42" s="14"/>
      <c r="L42" s="14"/>
      <c r="M42" s="14"/>
      <c r="N42" s="14"/>
    </row>
    <row r="43" spans="2:14" ht="15" customHeight="1" thickBot="1" x14ac:dyDescent="0.3">
      <c r="B43" s="71" t="s">
        <v>251</v>
      </c>
      <c r="C43" s="195"/>
      <c r="D43" s="195"/>
      <c r="E43" s="195"/>
      <c r="F43" s="195"/>
      <c r="G43" s="91"/>
      <c r="I43" s="14"/>
      <c r="J43" s="14"/>
      <c r="K43" s="14"/>
      <c r="L43" s="14"/>
      <c r="M43" s="14"/>
      <c r="N43" s="14"/>
    </row>
    <row r="44" spans="2:14" ht="1.5" customHeight="1" x14ac:dyDescent="0.2">
      <c r="B44" s="9"/>
      <c r="C44" s="14"/>
      <c r="D44" s="14"/>
      <c r="E44" s="14"/>
      <c r="F44" s="14"/>
      <c r="G44" s="157"/>
      <c r="I44" s="14"/>
      <c r="J44" s="14"/>
      <c r="K44" s="14"/>
      <c r="L44" s="14"/>
      <c r="M44" s="14"/>
      <c r="N44" s="14"/>
    </row>
    <row r="45" spans="2:14" ht="16.5" hidden="1" thickBot="1" x14ac:dyDescent="0.3">
      <c r="B45" s="71" t="s">
        <v>251</v>
      </c>
      <c r="C45" s="72"/>
      <c r="D45" s="72"/>
      <c r="E45" s="72"/>
      <c r="F45" s="72"/>
      <c r="G45" s="91"/>
      <c r="I45" s="14"/>
      <c r="J45" s="14"/>
      <c r="K45" s="14"/>
      <c r="L45" s="14"/>
      <c r="M45" s="14"/>
      <c r="N45" s="14"/>
    </row>
    <row r="46" spans="2:14" ht="15" customHeight="1" thickBot="1" x14ac:dyDescent="0.25">
      <c r="B46" s="152"/>
      <c r="C46" s="152"/>
      <c r="D46" s="152"/>
      <c r="E46" s="152"/>
      <c r="F46" s="152"/>
      <c r="G46" s="152"/>
      <c r="I46" s="14"/>
      <c r="J46" s="14"/>
      <c r="K46" s="14"/>
      <c r="L46" s="14"/>
      <c r="M46" s="14"/>
      <c r="N46" s="14"/>
    </row>
    <row r="47" spans="2:14" ht="50.1" customHeight="1" thickBot="1" x14ac:dyDescent="0.25">
      <c r="B47" s="296" t="s">
        <v>282</v>
      </c>
      <c r="C47" s="297"/>
      <c r="D47" s="297"/>
      <c r="E47" s="297"/>
      <c r="F47" s="297"/>
      <c r="G47" s="298"/>
      <c r="I47" s="14"/>
      <c r="J47" s="14"/>
      <c r="K47" s="14"/>
      <c r="L47" s="14"/>
      <c r="M47" s="14"/>
      <c r="N47" s="14"/>
    </row>
    <row r="48" spans="2:14" ht="18.75" customHeight="1" x14ac:dyDescent="0.2">
      <c r="B48" s="241" t="s">
        <v>265</v>
      </c>
      <c r="C48" s="242"/>
      <c r="D48" s="242"/>
      <c r="E48" s="242"/>
      <c r="F48" s="242"/>
      <c r="G48" s="243"/>
      <c r="I48" s="14"/>
      <c r="J48" s="14"/>
      <c r="K48" s="14"/>
      <c r="L48" s="14"/>
      <c r="M48" s="14"/>
      <c r="N48" s="14"/>
    </row>
    <row r="49" spans="2:14" ht="15" customHeight="1" x14ac:dyDescent="0.2">
      <c r="B49" s="287" t="s">
        <v>314</v>
      </c>
      <c r="C49" s="288"/>
      <c r="D49" s="288"/>
      <c r="E49" s="288"/>
      <c r="F49" s="288"/>
      <c r="G49" s="198"/>
      <c r="I49" s="14"/>
      <c r="J49" s="14"/>
      <c r="K49" s="14"/>
      <c r="L49" s="14"/>
      <c r="M49" s="14"/>
      <c r="N49" s="14"/>
    </row>
    <row r="50" spans="2:14" ht="15" customHeight="1" x14ac:dyDescent="0.2">
      <c r="B50" s="287" t="s">
        <v>322</v>
      </c>
      <c r="C50" s="288"/>
      <c r="D50" s="288"/>
      <c r="E50" s="288"/>
      <c r="F50" s="288"/>
      <c r="G50" s="289"/>
      <c r="I50" s="14"/>
      <c r="J50" s="14"/>
      <c r="K50" s="14"/>
      <c r="L50" s="14"/>
      <c r="M50" s="14"/>
      <c r="N50" s="14"/>
    </row>
    <row r="51" spans="2:14" ht="15" customHeight="1" x14ac:dyDescent="0.2">
      <c r="B51" s="287"/>
      <c r="C51" s="288"/>
      <c r="D51" s="288"/>
      <c r="E51" s="288"/>
      <c r="F51" s="288"/>
      <c r="G51" s="289"/>
      <c r="I51" s="14"/>
      <c r="J51" s="14"/>
      <c r="K51" s="14"/>
      <c r="L51" s="14"/>
      <c r="M51" s="14"/>
      <c r="N51" s="14"/>
    </row>
    <row r="52" spans="2:14" ht="15" customHeight="1" x14ac:dyDescent="0.2">
      <c r="B52" s="199" t="s">
        <v>283</v>
      </c>
      <c r="C52" s="224"/>
      <c r="D52" s="224"/>
      <c r="E52" s="224"/>
      <c r="F52" s="224"/>
      <c r="G52" s="198"/>
      <c r="I52" s="14"/>
      <c r="J52" s="14"/>
      <c r="K52" s="14"/>
      <c r="L52" s="14"/>
      <c r="M52" s="14"/>
      <c r="N52" s="14"/>
    </row>
    <row r="53" spans="2:14" ht="15" customHeight="1" x14ac:dyDescent="0.2">
      <c r="B53" s="1" t="s">
        <v>218</v>
      </c>
      <c r="C53" s="224"/>
      <c r="D53" s="224"/>
      <c r="E53" s="224"/>
      <c r="F53" s="224"/>
      <c r="G53" s="198"/>
      <c r="I53" s="14"/>
      <c r="J53" s="14"/>
      <c r="K53" s="14"/>
      <c r="L53" s="14"/>
      <c r="M53" s="14"/>
      <c r="N53" s="14"/>
    </row>
    <row r="54" spans="2:14" ht="15" customHeight="1" x14ac:dyDescent="0.2">
      <c r="B54" s="299" t="s">
        <v>278</v>
      </c>
      <c r="C54" s="300"/>
      <c r="D54" s="300"/>
      <c r="E54" s="300"/>
      <c r="F54" s="300"/>
      <c r="G54" s="301"/>
      <c r="I54" s="14"/>
      <c r="J54" s="14"/>
      <c r="K54" s="14"/>
      <c r="L54" s="14"/>
      <c r="M54" s="14"/>
      <c r="N54" s="14"/>
    </row>
    <row r="55" spans="2:14" ht="15" customHeight="1" x14ac:dyDescent="0.2">
      <c r="B55" s="200"/>
      <c r="C55" s="188"/>
      <c r="D55" s="188"/>
      <c r="E55" s="188"/>
      <c r="F55" s="188"/>
      <c r="G55" s="201"/>
      <c r="I55" s="14"/>
      <c r="J55" s="14"/>
      <c r="K55" s="14"/>
      <c r="L55" s="14"/>
      <c r="M55" s="14"/>
      <c r="N55" s="14"/>
    </row>
    <row r="56" spans="2:14" ht="15" customHeight="1" x14ac:dyDescent="0.2">
      <c r="B56" s="287" t="s">
        <v>284</v>
      </c>
      <c r="C56" s="288"/>
      <c r="D56" s="288"/>
      <c r="E56" s="288"/>
      <c r="F56" s="288"/>
      <c r="G56" s="289"/>
      <c r="I56" s="14"/>
      <c r="J56" s="14"/>
      <c r="K56" s="14"/>
      <c r="L56" s="14"/>
      <c r="M56" s="14"/>
      <c r="N56" s="14"/>
    </row>
    <row r="57" spans="2:14" ht="15" customHeight="1" x14ac:dyDescent="0.2">
      <c r="B57" s="287"/>
      <c r="C57" s="288"/>
      <c r="D57" s="288"/>
      <c r="E57" s="288"/>
      <c r="F57" s="288"/>
      <c r="G57" s="289"/>
      <c r="I57" s="14"/>
      <c r="J57" s="14"/>
      <c r="K57" s="14"/>
      <c r="L57" s="14"/>
      <c r="M57" s="14"/>
      <c r="N57" s="14"/>
    </row>
    <row r="58" spans="2:14" ht="15" customHeight="1" x14ac:dyDescent="0.2">
      <c r="B58" s="202" t="s">
        <v>234</v>
      </c>
      <c r="C58" s="222"/>
      <c r="D58" s="222"/>
      <c r="E58" s="222"/>
      <c r="F58" s="222"/>
      <c r="G58" s="223"/>
      <c r="I58" s="14"/>
      <c r="J58" s="14"/>
      <c r="K58" s="14"/>
      <c r="L58" s="14"/>
      <c r="M58" s="14"/>
      <c r="N58" s="14"/>
    </row>
    <row r="59" spans="2:14" ht="24.75" customHeight="1" thickBot="1" x14ac:dyDescent="0.25">
      <c r="B59" s="9" t="s">
        <v>219</v>
      </c>
      <c r="C59" s="14"/>
      <c r="D59" s="164"/>
      <c r="E59" s="222"/>
      <c r="F59" s="222"/>
      <c r="G59" s="223"/>
      <c r="I59" s="14"/>
      <c r="J59" s="14"/>
      <c r="K59" s="14"/>
      <c r="L59" s="14"/>
      <c r="M59" s="14"/>
      <c r="N59" s="14"/>
    </row>
    <row r="60" spans="2:14" ht="48" customHeight="1" thickBot="1" x14ac:dyDescent="0.25">
      <c r="B60" s="225" t="s">
        <v>306</v>
      </c>
      <c r="C60" s="95" t="s">
        <v>315</v>
      </c>
      <c r="D60" s="290" t="s">
        <v>279</v>
      </c>
      <c r="E60" s="290"/>
      <c r="F60" s="290"/>
      <c r="G60" s="291"/>
      <c r="I60" s="14"/>
      <c r="J60" s="14"/>
      <c r="K60" s="14"/>
      <c r="L60" s="14"/>
      <c r="M60" s="14"/>
      <c r="N60" s="14"/>
    </row>
    <row r="61" spans="2:14" ht="51.75" customHeight="1" thickBot="1" x14ac:dyDescent="0.25">
      <c r="B61" s="36" t="s">
        <v>220</v>
      </c>
      <c r="C61" s="36" t="s">
        <v>220</v>
      </c>
      <c r="D61" s="290"/>
      <c r="E61" s="290"/>
      <c r="F61" s="290"/>
      <c r="G61" s="291"/>
      <c r="I61" s="14"/>
      <c r="J61" s="14"/>
      <c r="K61" s="14"/>
      <c r="L61" s="14"/>
      <c r="M61" s="14"/>
      <c r="N61" s="14"/>
    </row>
    <row r="62" spans="2:14" ht="39" customHeight="1" thickBot="1" x14ac:dyDescent="0.25">
      <c r="B62" s="9" t="s">
        <v>221</v>
      </c>
      <c r="C62" s="14"/>
      <c r="D62" s="14"/>
      <c r="E62" s="222"/>
      <c r="F62" s="222"/>
      <c r="G62" s="223"/>
      <c r="I62" s="14"/>
      <c r="J62" s="14"/>
      <c r="K62" s="14"/>
      <c r="L62" s="14"/>
      <c r="M62" s="14"/>
      <c r="N62" s="14"/>
    </row>
    <row r="63" spans="2:14" ht="51" customHeight="1" thickBot="1" x14ac:dyDescent="0.25">
      <c r="B63" s="225" t="s">
        <v>306</v>
      </c>
      <c r="C63" s="95" t="s">
        <v>315</v>
      </c>
      <c r="D63" s="292" t="s">
        <v>280</v>
      </c>
      <c r="E63" s="292"/>
      <c r="F63" s="292"/>
      <c r="G63" s="293"/>
      <c r="I63" s="14"/>
      <c r="J63" s="14"/>
      <c r="K63" s="14"/>
      <c r="L63" s="14"/>
      <c r="M63" s="14"/>
      <c r="N63" s="14"/>
    </row>
    <row r="64" spans="2:14" ht="39.75" customHeight="1" thickBot="1" x14ac:dyDescent="0.25">
      <c r="B64" s="36" t="s">
        <v>220</v>
      </c>
      <c r="C64" s="36" t="s">
        <v>222</v>
      </c>
      <c r="D64" s="294"/>
      <c r="E64" s="294"/>
      <c r="F64" s="294"/>
      <c r="G64" s="295"/>
      <c r="I64" s="14"/>
      <c r="J64" s="14"/>
      <c r="K64" s="14"/>
      <c r="L64" s="14"/>
      <c r="M64" s="14"/>
      <c r="N64" s="14"/>
    </row>
    <row r="65" spans="2:17" ht="15" customHeight="1" thickBot="1" x14ac:dyDescent="0.25">
      <c r="B65" s="191"/>
      <c r="C65" s="191"/>
      <c r="D65" s="191"/>
      <c r="E65" s="191"/>
      <c r="F65" s="191"/>
      <c r="G65" s="191"/>
      <c r="I65" s="14"/>
      <c r="J65" s="14"/>
      <c r="K65" s="14"/>
      <c r="L65" s="14"/>
      <c r="M65" s="14"/>
      <c r="N65" s="14"/>
    </row>
    <row r="66" spans="2:17" ht="50.1" customHeight="1" thickBot="1" x14ac:dyDescent="0.25">
      <c r="B66" s="16" t="s">
        <v>61</v>
      </c>
      <c r="C66" s="17"/>
      <c r="D66" s="17"/>
      <c r="E66" s="17"/>
      <c r="F66" s="17"/>
      <c r="G66" s="146"/>
      <c r="I66" s="139"/>
      <c r="J66" s="139"/>
      <c r="K66" s="139"/>
      <c r="L66" s="139"/>
      <c r="M66" s="139"/>
      <c r="N66" s="139"/>
      <c r="O66" s="139"/>
      <c r="P66" s="139"/>
      <c r="Q66" s="139"/>
    </row>
    <row r="67" spans="2:17" ht="16.5" thickBot="1" x14ac:dyDescent="0.25">
      <c r="B67" s="267" t="s">
        <v>239</v>
      </c>
      <c r="C67" s="268"/>
      <c r="D67" s="268"/>
      <c r="E67" s="268"/>
      <c r="F67" s="268"/>
      <c r="G67" s="269"/>
      <c r="I67" s="163"/>
      <c r="J67" s="139"/>
      <c r="K67" s="139"/>
      <c r="L67" s="139"/>
      <c r="M67" s="139"/>
      <c r="N67" s="139"/>
    </row>
    <row r="68" spans="2:17" ht="15" customHeight="1" x14ac:dyDescent="0.2">
      <c r="B68" s="278" t="s">
        <v>257</v>
      </c>
      <c r="C68" s="279"/>
      <c r="D68" s="279"/>
      <c r="E68" s="279"/>
      <c r="F68" s="279"/>
      <c r="G68" s="280"/>
      <c r="I68" s="163"/>
      <c r="J68" s="139"/>
      <c r="K68" s="139"/>
      <c r="L68" s="139"/>
      <c r="M68" s="139"/>
      <c r="N68" s="139"/>
    </row>
    <row r="69" spans="2:17" ht="15" customHeight="1" x14ac:dyDescent="0.2">
      <c r="B69" s="281"/>
      <c r="C69" s="282"/>
      <c r="D69" s="282"/>
      <c r="E69" s="282"/>
      <c r="F69" s="282"/>
      <c r="G69" s="283"/>
      <c r="I69" s="163"/>
      <c r="J69" s="139"/>
      <c r="K69" s="139"/>
      <c r="L69" s="139"/>
      <c r="M69" s="139"/>
      <c r="N69" s="139"/>
    </row>
    <row r="70" spans="2:17" ht="15" customHeight="1" x14ac:dyDescent="0.2">
      <c r="B70" s="281"/>
      <c r="C70" s="282"/>
      <c r="D70" s="282"/>
      <c r="E70" s="282"/>
      <c r="F70" s="282"/>
      <c r="G70" s="283"/>
      <c r="I70" s="163"/>
      <c r="J70" s="139"/>
      <c r="K70" s="139"/>
      <c r="L70" s="139"/>
      <c r="M70" s="139"/>
      <c r="N70" s="139"/>
    </row>
    <row r="71" spans="2:17" ht="15" customHeight="1" x14ac:dyDescent="0.2">
      <c r="B71" s="281"/>
      <c r="C71" s="282"/>
      <c r="D71" s="282"/>
      <c r="E71" s="282"/>
      <c r="F71" s="282"/>
      <c r="G71" s="283"/>
      <c r="I71" s="163"/>
      <c r="J71" s="139"/>
      <c r="K71" s="139"/>
      <c r="L71" s="139"/>
      <c r="M71" s="139"/>
      <c r="N71" s="139"/>
    </row>
    <row r="72" spans="2:17" ht="15" customHeight="1" x14ac:dyDescent="0.2">
      <c r="B72" s="281"/>
      <c r="C72" s="282"/>
      <c r="D72" s="282"/>
      <c r="E72" s="282"/>
      <c r="F72" s="282"/>
      <c r="G72" s="283"/>
      <c r="I72" s="163"/>
      <c r="J72" s="139"/>
      <c r="K72" s="139"/>
      <c r="L72" s="139"/>
      <c r="M72" s="139"/>
      <c r="N72" s="139"/>
    </row>
    <row r="73" spans="2:17" ht="15" customHeight="1" thickBot="1" x14ac:dyDescent="0.25">
      <c r="B73" s="284"/>
      <c r="C73" s="285"/>
      <c r="D73" s="285"/>
      <c r="E73" s="285"/>
      <c r="F73" s="285"/>
      <c r="G73" s="286"/>
      <c r="I73" s="163"/>
      <c r="J73" s="139"/>
      <c r="K73" s="139"/>
      <c r="L73" s="139"/>
      <c r="M73" s="139"/>
      <c r="N73" s="139"/>
    </row>
    <row r="74" spans="2:17" ht="15" customHeight="1" thickBot="1" x14ac:dyDescent="0.25">
      <c r="B74" s="165"/>
      <c r="C74" s="152"/>
      <c r="D74" s="152"/>
      <c r="E74" s="165"/>
      <c r="F74" s="165"/>
      <c r="G74" s="166"/>
      <c r="I74" s="163"/>
      <c r="J74" s="139"/>
      <c r="K74" s="139"/>
      <c r="L74" s="139"/>
      <c r="M74" s="139"/>
      <c r="N74" s="139"/>
    </row>
    <row r="75" spans="2:17" ht="15" customHeight="1" thickBot="1" x14ac:dyDescent="0.25">
      <c r="B75" s="167" t="s">
        <v>240</v>
      </c>
      <c r="C75" s="168"/>
      <c r="D75" s="168"/>
      <c r="E75" s="273"/>
      <c r="F75" s="273"/>
      <c r="G75" s="274"/>
      <c r="K75" s="139"/>
      <c r="L75" s="139"/>
      <c r="M75" s="139"/>
      <c r="N75" s="139"/>
    </row>
    <row r="76" spans="2:17" ht="15" customHeight="1" x14ac:dyDescent="0.2">
      <c r="B76" s="275" t="s">
        <v>275</v>
      </c>
      <c r="C76" s="276"/>
      <c r="D76" s="276"/>
      <c r="E76" s="276"/>
      <c r="F76" s="276"/>
      <c r="G76" s="277"/>
      <c r="K76" s="139"/>
      <c r="L76" s="139"/>
      <c r="M76" s="139"/>
      <c r="N76" s="139"/>
    </row>
    <row r="77" spans="2:17" ht="15" customHeight="1" x14ac:dyDescent="0.2">
      <c r="B77" s="261"/>
      <c r="C77" s="262"/>
      <c r="D77" s="262"/>
      <c r="E77" s="262"/>
      <c r="F77" s="262"/>
      <c r="G77" s="263"/>
      <c r="K77" s="139"/>
      <c r="L77" s="139"/>
      <c r="M77" s="139"/>
      <c r="N77" s="139"/>
    </row>
    <row r="78" spans="2:17" ht="15" customHeight="1" x14ac:dyDescent="0.2">
      <c r="B78" s="261"/>
      <c r="C78" s="262"/>
      <c r="D78" s="262"/>
      <c r="E78" s="262"/>
      <c r="F78" s="262"/>
      <c r="G78" s="263"/>
      <c r="K78" s="139"/>
      <c r="L78" s="139"/>
      <c r="M78" s="139"/>
      <c r="N78" s="139"/>
    </row>
    <row r="79" spans="2:17" ht="15" customHeight="1" x14ac:dyDescent="0.2">
      <c r="B79" s="261"/>
      <c r="C79" s="262"/>
      <c r="D79" s="262"/>
      <c r="E79" s="262"/>
      <c r="F79" s="262"/>
      <c r="G79" s="263"/>
      <c r="K79" s="139"/>
      <c r="L79" s="139"/>
      <c r="M79" s="139"/>
      <c r="N79" s="139"/>
      <c r="P79" s="139"/>
    </row>
    <row r="80" spans="2:17" ht="15" customHeight="1" x14ac:dyDescent="0.2">
      <c r="B80" s="261"/>
      <c r="C80" s="262"/>
      <c r="D80" s="262"/>
      <c r="E80" s="262"/>
      <c r="F80" s="262"/>
      <c r="G80" s="263"/>
      <c r="K80" s="139"/>
      <c r="L80" s="139"/>
      <c r="M80" s="139"/>
      <c r="N80" s="139"/>
    </row>
    <row r="81" spans="2:15" ht="15" customHeight="1" x14ac:dyDescent="0.2">
      <c r="B81" s="261"/>
      <c r="C81" s="262"/>
      <c r="D81" s="262"/>
      <c r="E81" s="262"/>
      <c r="F81" s="262"/>
      <c r="G81" s="263"/>
      <c r="K81" s="139"/>
      <c r="L81" s="139"/>
      <c r="M81" s="139"/>
      <c r="N81" s="139"/>
    </row>
    <row r="82" spans="2:15" ht="15" customHeight="1" x14ac:dyDescent="0.2">
      <c r="B82" s="261"/>
      <c r="C82" s="262"/>
      <c r="D82" s="262"/>
      <c r="E82" s="262"/>
      <c r="F82" s="262"/>
      <c r="G82" s="263"/>
      <c r="K82" s="139"/>
      <c r="L82" s="139"/>
      <c r="M82" s="139"/>
      <c r="N82" s="139"/>
    </row>
    <row r="83" spans="2:15" ht="18" customHeight="1" thickBot="1" x14ac:dyDescent="0.25">
      <c r="B83" s="264"/>
      <c r="C83" s="265"/>
      <c r="D83" s="265"/>
      <c r="E83" s="265"/>
      <c r="F83" s="265"/>
      <c r="G83" s="266"/>
      <c r="K83" s="139"/>
      <c r="L83" s="139"/>
      <c r="M83" s="139"/>
      <c r="N83" s="139"/>
    </row>
    <row r="84" spans="2:15" ht="15" customHeight="1" thickBot="1" x14ac:dyDescent="0.25">
      <c r="B84" s="165"/>
      <c r="C84" s="152"/>
      <c r="D84" s="152"/>
      <c r="E84" s="165"/>
      <c r="F84" s="165"/>
      <c r="G84" s="166"/>
      <c r="K84" s="139"/>
      <c r="L84" s="139"/>
      <c r="M84" s="139"/>
      <c r="N84" s="139"/>
      <c r="O84" s="139"/>
    </row>
    <row r="85" spans="2:15" ht="15" customHeight="1" thickBot="1" x14ac:dyDescent="0.25">
      <c r="B85" s="169" t="s">
        <v>241</v>
      </c>
      <c r="C85" s="170"/>
      <c r="D85" s="170"/>
      <c r="E85" s="267"/>
      <c r="F85" s="268"/>
      <c r="G85" s="269"/>
      <c r="K85" s="139"/>
      <c r="L85" s="139"/>
      <c r="M85" s="139"/>
      <c r="N85" s="139"/>
      <c r="O85" s="139"/>
    </row>
    <row r="86" spans="2:15" ht="17.25" customHeight="1" x14ac:dyDescent="0.2">
      <c r="B86" s="252" t="s">
        <v>316</v>
      </c>
      <c r="C86" s="253"/>
      <c r="D86" s="253"/>
      <c r="E86" s="253"/>
      <c r="F86" s="253"/>
      <c r="G86" s="254"/>
      <c r="K86" s="139"/>
      <c r="L86" s="139"/>
      <c r="M86" s="139"/>
      <c r="N86" s="139"/>
      <c r="O86" s="139"/>
    </row>
    <row r="87" spans="2:15" ht="17.25" customHeight="1" x14ac:dyDescent="0.2">
      <c r="B87" s="255"/>
      <c r="C87" s="256"/>
      <c r="D87" s="256"/>
      <c r="E87" s="256"/>
      <c r="F87" s="256"/>
      <c r="G87" s="257"/>
      <c r="K87" s="139"/>
      <c r="L87" s="139"/>
      <c r="M87" s="139"/>
      <c r="N87" s="139"/>
      <c r="O87" s="139"/>
    </row>
    <row r="88" spans="2:15" ht="17.25" customHeight="1" x14ac:dyDescent="0.2">
      <c r="B88" s="255"/>
      <c r="C88" s="256"/>
      <c r="D88" s="256"/>
      <c r="E88" s="256"/>
      <c r="F88" s="256"/>
      <c r="G88" s="257"/>
      <c r="K88" s="139"/>
      <c r="L88" s="139"/>
      <c r="M88" s="139"/>
      <c r="N88" s="139"/>
      <c r="O88" s="139"/>
    </row>
    <row r="89" spans="2:15" ht="17.25" customHeight="1" x14ac:dyDescent="0.2">
      <c r="B89" s="255"/>
      <c r="C89" s="256"/>
      <c r="D89" s="256"/>
      <c r="E89" s="256"/>
      <c r="F89" s="256"/>
      <c r="G89" s="257"/>
      <c r="K89" s="139"/>
      <c r="L89" s="139"/>
      <c r="M89" s="139"/>
      <c r="N89" s="139"/>
      <c r="O89" s="139"/>
    </row>
    <row r="90" spans="2:15" ht="17.25" customHeight="1" x14ac:dyDescent="0.2">
      <c r="B90" s="255"/>
      <c r="C90" s="256"/>
      <c r="D90" s="256"/>
      <c r="E90" s="256"/>
      <c r="F90" s="256"/>
      <c r="G90" s="257"/>
      <c r="K90" s="139"/>
      <c r="L90" s="139"/>
      <c r="M90" s="139"/>
      <c r="N90" s="139"/>
      <c r="O90" s="139"/>
    </row>
    <row r="91" spans="2:15" ht="17.25" customHeight="1" x14ac:dyDescent="0.2">
      <c r="B91" s="255"/>
      <c r="C91" s="256"/>
      <c r="D91" s="256"/>
      <c r="E91" s="256"/>
      <c r="F91" s="256"/>
      <c r="G91" s="257"/>
      <c r="K91" s="139"/>
      <c r="L91" s="139"/>
      <c r="M91" s="139"/>
      <c r="N91" s="139"/>
      <c r="O91" s="139"/>
    </row>
    <row r="92" spans="2:15" ht="17.25" customHeight="1" x14ac:dyDescent="0.2">
      <c r="B92" s="255"/>
      <c r="C92" s="256"/>
      <c r="D92" s="256"/>
      <c r="E92" s="256"/>
      <c r="F92" s="256"/>
      <c r="G92" s="257"/>
      <c r="K92" s="139"/>
      <c r="L92" s="139"/>
      <c r="M92" s="139"/>
      <c r="N92" s="139"/>
      <c r="O92" s="139"/>
    </row>
    <row r="93" spans="2:15" ht="17.25" customHeight="1" x14ac:dyDescent="0.2">
      <c r="B93" s="255"/>
      <c r="C93" s="256"/>
      <c r="D93" s="256"/>
      <c r="E93" s="256"/>
      <c r="F93" s="256"/>
      <c r="G93" s="257"/>
      <c r="K93" s="139"/>
      <c r="L93" s="139"/>
      <c r="M93" s="139"/>
      <c r="N93" s="139"/>
      <c r="O93" s="139"/>
    </row>
    <row r="94" spans="2:15" ht="17.25" customHeight="1" x14ac:dyDescent="0.2">
      <c r="B94" s="255"/>
      <c r="C94" s="256"/>
      <c r="D94" s="256"/>
      <c r="E94" s="256"/>
      <c r="F94" s="256"/>
      <c r="G94" s="257"/>
      <c r="K94" s="139"/>
      <c r="L94" s="139"/>
      <c r="M94" s="139"/>
      <c r="N94" s="139"/>
      <c r="O94" s="139"/>
    </row>
    <row r="95" spans="2:15" ht="17.25" customHeight="1" x14ac:dyDescent="0.2">
      <c r="B95" s="255"/>
      <c r="C95" s="256"/>
      <c r="D95" s="256"/>
      <c r="E95" s="256"/>
      <c r="F95" s="256"/>
      <c r="G95" s="257"/>
      <c r="K95" s="139"/>
      <c r="L95" s="139"/>
      <c r="M95" s="139"/>
      <c r="N95" s="139"/>
      <c r="O95" s="139"/>
    </row>
    <row r="96" spans="2:15" ht="17.25" customHeight="1" x14ac:dyDescent="0.2">
      <c r="B96" s="255"/>
      <c r="C96" s="256"/>
      <c r="D96" s="256"/>
      <c r="E96" s="256"/>
      <c r="F96" s="256"/>
      <c r="G96" s="257"/>
      <c r="K96" s="139"/>
      <c r="L96" s="139"/>
      <c r="M96" s="139"/>
      <c r="N96" s="139"/>
      <c r="O96" s="139"/>
    </row>
    <row r="97" spans="2:15" ht="17.25" customHeight="1" x14ac:dyDescent="0.2">
      <c r="B97" s="255"/>
      <c r="C97" s="256"/>
      <c r="D97" s="256"/>
      <c r="E97" s="256"/>
      <c r="F97" s="256"/>
      <c r="G97" s="257"/>
      <c r="K97" s="139"/>
      <c r="L97" s="139"/>
      <c r="M97" s="139"/>
      <c r="N97" s="139"/>
      <c r="O97" s="139"/>
    </row>
    <row r="98" spans="2:15" ht="17.25" customHeight="1" x14ac:dyDescent="0.2">
      <c r="B98" s="255"/>
      <c r="C98" s="256"/>
      <c r="D98" s="256"/>
      <c r="E98" s="256"/>
      <c r="F98" s="256"/>
      <c r="G98" s="257"/>
      <c r="K98" s="139"/>
      <c r="L98" s="139"/>
      <c r="M98" s="139"/>
      <c r="N98" s="139"/>
      <c r="O98" s="139"/>
    </row>
    <row r="99" spans="2:15" ht="17.25" customHeight="1" thickBot="1" x14ac:dyDescent="0.25">
      <c r="B99" s="270"/>
      <c r="C99" s="271"/>
      <c r="D99" s="271"/>
      <c r="E99" s="271"/>
      <c r="F99" s="271"/>
      <c r="G99" s="272"/>
      <c r="I99" s="163"/>
      <c r="J99" s="139"/>
      <c r="K99" s="139"/>
      <c r="L99" s="139"/>
      <c r="M99" s="139"/>
      <c r="N99" s="139"/>
    </row>
    <row r="100" spans="2:15" ht="15" customHeight="1" x14ac:dyDescent="0.2">
      <c r="B100" s="14"/>
      <c r="C100" s="14"/>
      <c r="D100" s="14"/>
      <c r="E100" s="14"/>
      <c r="F100" s="14"/>
      <c r="G100" s="14"/>
      <c r="I100" s="163"/>
      <c r="J100" s="139"/>
      <c r="K100" s="139"/>
      <c r="L100" s="139"/>
      <c r="M100" s="139"/>
      <c r="N100" s="139"/>
    </row>
    <row r="101" spans="2:15" ht="15" customHeight="1" x14ac:dyDescent="0.2">
      <c r="H101" s="152"/>
      <c r="M101" s="14"/>
    </row>
    <row r="102" spans="2:15" ht="15" customHeight="1" x14ac:dyDescent="0.2">
      <c r="B102" s="13"/>
      <c r="H102" s="152"/>
      <c r="M102" s="14"/>
    </row>
    <row r="103" spans="2:15" ht="15" customHeight="1" x14ac:dyDescent="0.2">
      <c r="B103" s="13"/>
      <c r="H103" s="152"/>
      <c r="M103" s="14"/>
    </row>
    <row r="104" spans="2:15" ht="15" customHeight="1" x14ac:dyDescent="0.2">
      <c r="B104" s="13"/>
      <c r="H104" s="152"/>
      <c r="M104" s="14"/>
    </row>
    <row r="105" spans="2:15" ht="15" customHeight="1" x14ac:dyDescent="0.2">
      <c r="B105" s="13"/>
      <c r="H105" s="152"/>
      <c r="M105" s="14"/>
    </row>
    <row r="106" spans="2:15" ht="15" customHeight="1" x14ac:dyDescent="0.2">
      <c r="B106" s="13"/>
      <c r="H106" s="152"/>
      <c r="M106" s="14"/>
    </row>
    <row r="107" spans="2:15" ht="15" customHeight="1" x14ac:dyDescent="0.2">
      <c r="B107" s="13"/>
      <c r="H107" s="152"/>
      <c r="M107" s="14"/>
    </row>
    <row r="108" spans="2:15" ht="15" customHeight="1" x14ac:dyDescent="0.2">
      <c r="B108" s="13"/>
      <c r="H108" s="152"/>
      <c r="M108" s="14"/>
    </row>
    <row r="109" spans="2:15" ht="15" customHeight="1" x14ac:dyDescent="0.2">
      <c r="B109" s="13"/>
      <c r="H109" s="152"/>
      <c r="M109" s="14"/>
    </row>
    <row r="110" spans="2:15" ht="15" customHeight="1" x14ac:dyDescent="0.2">
      <c r="B110" s="13"/>
      <c r="H110" s="152"/>
      <c r="M110" s="14"/>
    </row>
    <row r="111" spans="2:15" ht="15" customHeight="1" x14ac:dyDescent="0.2">
      <c r="B111" s="13"/>
      <c r="H111" s="152"/>
      <c r="M111" s="14"/>
    </row>
    <row r="112" spans="2:15" ht="15" customHeight="1" x14ac:dyDescent="0.2">
      <c r="B112" s="13"/>
      <c r="H112" s="152"/>
      <c r="M112" s="14"/>
    </row>
    <row r="113" spans="2:13" ht="15" customHeight="1" x14ac:dyDescent="0.2">
      <c r="B113" s="13"/>
      <c r="H113" s="152"/>
      <c r="M113" s="14"/>
    </row>
    <row r="114" spans="2:13" ht="15" customHeight="1" x14ac:dyDescent="0.2">
      <c r="B114" s="13"/>
      <c r="H114" s="152"/>
      <c r="M114" s="14"/>
    </row>
    <row r="115" spans="2:13" ht="15" customHeight="1" x14ac:dyDescent="0.2">
      <c r="B115" s="13"/>
      <c r="H115" s="152"/>
      <c r="I115" s="152"/>
      <c r="J115" s="14"/>
      <c r="L115" s="14"/>
      <c r="M115" s="14"/>
    </row>
    <row r="116" spans="2:13" ht="15" customHeight="1" x14ac:dyDescent="0.2">
      <c r="B116" s="13"/>
      <c r="H116" s="152"/>
      <c r="I116" s="152"/>
      <c r="J116" s="14"/>
      <c r="K116" s="14"/>
      <c r="L116" s="14"/>
      <c r="M116" s="14"/>
    </row>
    <row r="117" spans="2:13" ht="15" customHeight="1" x14ac:dyDescent="0.2">
      <c r="B117" s="13"/>
      <c r="K117" s="14"/>
      <c r="L117" s="14"/>
      <c r="M117" s="14"/>
    </row>
    <row r="118" spans="2:13" ht="15" customHeight="1" x14ac:dyDescent="0.2">
      <c r="B118" s="13"/>
      <c r="K118" s="14"/>
      <c r="L118" s="14"/>
      <c r="M118" s="14"/>
    </row>
    <row r="119" spans="2:13" ht="15" customHeight="1" x14ac:dyDescent="0.2">
      <c r="B119" s="13"/>
      <c r="K119" s="14"/>
      <c r="L119" s="14"/>
      <c r="M119" s="14"/>
    </row>
    <row r="120" spans="2:13" ht="15" customHeight="1" x14ac:dyDescent="0.2">
      <c r="B120" s="13"/>
      <c r="M120" s="14"/>
    </row>
    <row r="121" spans="2:13" ht="15" customHeight="1" x14ac:dyDescent="0.2">
      <c r="B121" s="13"/>
      <c r="K121" s="14"/>
      <c r="L121" s="14"/>
      <c r="M121" s="14"/>
    </row>
    <row r="122" spans="2:13" ht="15" customHeight="1" x14ac:dyDescent="0.2">
      <c r="B122" s="13"/>
      <c r="K122" s="14"/>
      <c r="L122" s="14"/>
      <c r="M122" s="14"/>
    </row>
    <row r="123" spans="2:13" ht="15" customHeight="1" x14ac:dyDescent="0.2">
      <c r="B123" s="14"/>
      <c r="C123" s="14"/>
      <c r="D123" s="14"/>
      <c r="E123" s="14"/>
      <c r="F123" s="152"/>
      <c r="G123" s="152"/>
      <c r="H123" s="152"/>
      <c r="I123" s="152"/>
      <c r="J123" s="14"/>
      <c r="K123" s="14"/>
      <c r="L123" s="14"/>
      <c r="M123" s="14"/>
    </row>
    <row r="124" spans="2:13" ht="15" customHeight="1" x14ac:dyDescent="0.2">
      <c r="B124" s="13"/>
    </row>
    <row r="125" spans="2:13" ht="15" customHeight="1" x14ac:dyDescent="0.2">
      <c r="B125" s="13"/>
    </row>
    <row r="126" spans="2:13" x14ac:dyDescent="0.2">
      <c r="B126" s="13"/>
    </row>
    <row r="127" spans="2:13" x14ac:dyDescent="0.2">
      <c r="B127" s="13"/>
    </row>
    <row r="128" spans="2:13" ht="15.75" customHeight="1" x14ac:dyDescent="0.2">
      <c r="B128" s="13"/>
    </row>
    <row r="129" spans="2:32" x14ac:dyDescent="0.2">
      <c r="B129" s="13"/>
    </row>
    <row r="130" spans="2:32" ht="15.75" customHeight="1" x14ac:dyDescent="0.2">
      <c r="B130" s="13"/>
    </row>
    <row r="131" spans="2:32" ht="15.75" customHeight="1" x14ac:dyDescent="0.2">
      <c r="B131" s="13"/>
    </row>
    <row r="132" spans="2:32" x14ac:dyDescent="0.2">
      <c r="B132" s="13"/>
    </row>
    <row r="133" spans="2:32" x14ac:dyDescent="0.2">
      <c r="B133" s="13"/>
    </row>
    <row r="134" spans="2:32" x14ac:dyDescent="0.2">
      <c r="B134" s="13"/>
    </row>
    <row r="135" spans="2:32" x14ac:dyDescent="0.2">
      <c r="B135" s="13"/>
    </row>
    <row r="136" spans="2:32" x14ac:dyDescent="0.2">
      <c r="B136" s="13"/>
    </row>
    <row r="137" spans="2:32" ht="15.75" customHeight="1" x14ac:dyDescent="0.2">
      <c r="B137" s="13"/>
    </row>
    <row r="138" spans="2:32" x14ac:dyDescent="0.2">
      <c r="B138" s="13"/>
    </row>
    <row r="139" spans="2:32" x14ac:dyDescent="0.2">
      <c r="B139" s="13"/>
    </row>
    <row r="140" spans="2:32" ht="15" customHeight="1" x14ac:dyDescent="0.2">
      <c r="B140" s="13"/>
    </row>
    <row r="141" spans="2:32" x14ac:dyDescent="0.2">
      <c r="B141" s="13"/>
      <c r="N141" s="14"/>
      <c r="O141" s="14"/>
      <c r="P141" s="14"/>
      <c r="Q141" s="14"/>
      <c r="R141" s="14"/>
      <c r="S141" s="14"/>
      <c r="T141" s="14"/>
      <c r="U141" s="14"/>
      <c r="V141" s="14"/>
      <c r="W141" s="14"/>
      <c r="X141" s="14"/>
      <c r="Y141" s="14"/>
      <c r="Z141" s="14"/>
      <c r="AA141" s="14"/>
      <c r="AB141" s="14"/>
      <c r="AC141" s="14"/>
      <c r="AD141" s="14"/>
      <c r="AE141" s="14"/>
      <c r="AF141" s="14"/>
    </row>
    <row r="142" spans="2:32" ht="15" customHeight="1" x14ac:dyDescent="0.2">
      <c r="B142" s="13"/>
    </row>
    <row r="143" spans="2:32" ht="15" customHeight="1" x14ac:dyDescent="0.2">
      <c r="B143" s="13"/>
    </row>
    <row r="144" spans="2:32" ht="15" customHeight="1" x14ac:dyDescent="0.2">
      <c r="B144" s="13"/>
    </row>
    <row r="145" spans="2:3" ht="15" customHeight="1" x14ac:dyDescent="0.2">
      <c r="B145" s="13"/>
    </row>
    <row r="146" spans="2:3" x14ac:dyDescent="0.2">
      <c r="B146" s="13"/>
    </row>
    <row r="154" spans="2:3" x14ac:dyDescent="0.2">
      <c r="B154" s="152"/>
    </row>
    <row r="156" spans="2:3" x14ac:dyDescent="0.2">
      <c r="C156" s="152"/>
    </row>
  </sheetData>
  <sheetProtection password="EF0D" sheet="1" objects="1" scenarios="1"/>
  <mergeCells count="23">
    <mergeCell ref="B56:G57"/>
    <mergeCell ref="D60:G61"/>
    <mergeCell ref="D63:G64"/>
    <mergeCell ref="B27:G35"/>
    <mergeCell ref="B36:G40"/>
    <mergeCell ref="B48:G48"/>
    <mergeCell ref="B47:G47"/>
    <mergeCell ref="B49:F49"/>
    <mergeCell ref="B54:G54"/>
    <mergeCell ref="B50:G51"/>
    <mergeCell ref="E85:G85"/>
    <mergeCell ref="B86:G99"/>
    <mergeCell ref="E75:G75"/>
    <mergeCell ref="B76:G83"/>
    <mergeCell ref="B67:G67"/>
    <mergeCell ref="B68:G73"/>
    <mergeCell ref="B26:G26"/>
    <mergeCell ref="B2:G2"/>
    <mergeCell ref="B3:G4"/>
    <mergeCell ref="B18:G20"/>
    <mergeCell ref="B6:G6"/>
    <mergeCell ref="B8:G14"/>
    <mergeCell ref="B16:G16"/>
  </mergeCells>
  <pageMargins left="0.70866141732283472" right="0.70866141732283472" top="0.74803149606299213" bottom="0.74803149606299213" header="0.31496062992125984" footer="0.31496062992125984"/>
  <pageSetup paperSize="9" scale="69" fitToHeight="0" orientation="landscape" r:id="rId1"/>
  <headerFooter>
    <oddHeader>&amp;A</oddHeader>
    <oddFooter>Sida &amp;P av &amp;N</oddFooter>
  </headerFooter>
  <rowBreaks count="2" manualBreakCount="2">
    <brk id="23"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autoPageBreaks="0" fitToPage="1"/>
  </sheetPr>
  <dimension ref="A1:W126"/>
  <sheetViews>
    <sheetView tabSelected="1" zoomScale="70" zoomScaleNormal="70" workbookViewId="0">
      <selection activeCell="B1" sqref="B1"/>
    </sheetView>
  </sheetViews>
  <sheetFormatPr defaultRowHeight="15" x14ac:dyDescent="0.2"/>
  <cols>
    <col min="1" max="1" width="2.7109375" style="147" customWidth="1"/>
    <col min="2" max="2" width="59.5703125" style="147" customWidth="1"/>
    <col min="3" max="4" width="21.42578125" style="147" customWidth="1"/>
    <col min="5" max="5" width="3.5703125" style="147" customWidth="1"/>
    <col min="6" max="6" width="56.42578125" style="147" customWidth="1"/>
    <col min="7" max="7" width="29.5703125" style="147" customWidth="1"/>
    <col min="8" max="8" width="23.42578125" style="189" customWidth="1"/>
    <col min="9" max="9" width="9" style="189" customWidth="1"/>
    <col min="10" max="23" width="9.140625" style="189"/>
    <col min="24" max="16384" width="9.140625" style="147"/>
  </cols>
  <sheetData>
    <row r="1" spans="2:13" ht="15.75" thickBot="1" x14ac:dyDescent="0.25">
      <c r="B1" s="39" t="s">
        <v>249</v>
      </c>
    </row>
    <row r="2" spans="2:13" ht="16.5" customHeight="1" thickBot="1" x14ac:dyDescent="0.25">
      <c r="B2" s="267" t="s">
        <v>21</v>
      </c>
      <c r="C2" s="268"/>
      <c r="D2" s="268"/>
      <c r="E2" s="268"/>
      <c r="F2" s="268"/>
      <c r="G2" s="268"/>
      <c r="H2" s="269"/>
    </row>
    <row r="3" spans="2:13" ht="12.75" customHeight="1" x14ac:dyDescent="0.2">
      <c r="B3" s="351" t="s">
        <v>317</v>
      </c>
      <c r="C3" s="352"/>
      <c r="D3" s="352"/>
      <c r="E3" s="352"/>
      <c r="F3" s="352"/>
      <c r="G3" s="352"/>
      <c r="H3" s="353"/>
    </row>
    <row r="4" spans="2:13" ht="25.5" customHeight="1" thickBot="1" x14ac:dyDescent="0.25">
      <c r="B4" s="354"/>
      <c r="C4" s="294"/>
      <c r="D4" s="294"/>
      <c r="E4" s="294"/>
      <c r="F4" s="294"/>
      <c r="G4" s="294"/>
      <c r="H4" s="295"/>
    </row>
    <row r="5" spans="2:13" ht="16.5" customHeight="1" thickBot="1" x14ac:dyDescent="0.25">
      <c r="B5" s="158"/>
      <c r="C5" s="342" t="s">
        <v>287</v>
      </c>
      <c r="D5" s="343"/>
      <c r="E5" s="343"/>
      <c r="F5" s="343"/>
      <c r="G5" s="343"/>
      <c r="H5" s="344"/>
    </row>
    <row r="6" spans="2:13" ht="16.5" customHeight="1" thickBot="1" x14ac:dyDescent="0.25">
      <c r="B6" s="179">
        <f>SUM('Krav &amp; Funktionalitet'!L:L)</f>
        <v>76</v>
      </c>
      <c r="C6" s="179">
        <f>SUM('Krav &amp; Funktionalitet'!M:M)</f>
        <v>0</v>
      </c>
    </row>
    <row r="7" spans="2:13" ht="56.25" customHeight="1" x14ac:dyDescent="0.2">
      <c r="B7" s="345" t="str">
        <f>IF(AND(B6=0,C6=0, COUNTIF(C56:C59,"-")=0,D16&lt;&gt;"-"), "Samtliga nödvändiga celler ifyllda","Det finns krav eller tilldelningskriterier som ej är besvarade i arbetsboken")</f>
        <v>Det finns krav eller tilldelningskriterier som ej är besvarade i arbetsboken</v>
      </c>
      <c r="C7" s="346"/>
      <c r="D7" s="347"/>
      <c r="F7" s="361" t="s">
        <v>319</v>
      </c>
      <c r="G7" s="362"/>
      <c r="H7" s="363"/>
    </row>
    <row r="8" spans="2:13" ht="49.5" customHeight="1" thickBot="1" x14ac:dyDescent="0.25">
      <c r="B8" s="348"/>
      <c r="C8" s="349"/>
      <c r="D8" s="350"/>
      <c r="F8" s="364"/>
      <c r="G8" s="365"/>
      <c r="H8" s="366"/>
    </row>
    <row r="9" spans="2:13" ht="16.5" customHeight="1" thickBot="1" x14ac:dyDescent="0.25">
      <c r="E9" s="180"/>
      <c r="F9" s="180"/>
      <c r="G9" s="180"/>
    </row>
    <row r="10" spans="2:13" ht="50.1" customHeight="1" thickBot="1" x14ac:dyDescent="0.25">
      <c r="B10" s="339" t="s">
        <v>292</v>
      </c>
      <c r="C10" s="340"/>
      <c r="D10" s="341"/>
      <c r="F10" s="337" t="s">
        <v>293</v>
      </c>
      <c r="G10" s="338"/>
      <c r="H10" s="338"/>
    </row>
    <row r="11" spans="2:13" ht="21.95" customHeight="1" x14ac:dyDescent="0.2">
      <c r="B11" s="355" t="s">
        <v>24</v>
      </c>
      <c r="C11" s="335"/>
      <c r="D11" s="336"/>
      <c r="F11" s="331" t="s">
        <v>294</v>
      </c>
      <c r="G11" s="332"/>
      <c r="H11" s="333"/>
    </row>
    <row r="12" spans="2:13" ht="20.100000000000001" customHeight="1" x14ac:dyDescent="0.2">
      <c r="B12" s="281" t="s">
        <v>26</v>
      </c>
      <c r="C12" s="282"/>
      <c r="D12" s="283"/>
      <c r="F12" s="281" t="s">
        <v>295</v>
      </c>
      <c r="G12" s="282"/>
      <c r="H12" s="283"/>
    </row>
    <row r="13" spans="2:13" ht="20.100000000000001" customHeight="1" x14ac:dyDescent="0.2">
      <c r="B13" s="281"/>
      <c r="C13" s="282"/>
      <c r="D13" s="283"/>
      <c r="F13" s="281"/>
      <c r="G13" s="282"/>
      <c r="H13" s="283"/>
    </row>
    <row r="14" spans="2:13" ht="20.100000000000001" customHeight="1" x14ac:dyDescent="0.2">
      <c r="B14" s="281"/>
      <c r="C14" s="282"/>
      <c r="D14" s="283"/>
      <c r="F14" s="281"/>
      <c r="G14" s="282"/>
      <c r="H14" s="283"/>
    </row>
    <row r="15" spans="2:13" ht="20.100000000000001" customHeight="1" thickBot="1" x14ac:dyDescent="0.3">
      <c r="B15" s="1"/>
      <c r="C15" s="206" t="s">
        <v>22</v>
      </c>
      <c r="D15" s="207" t="s">
        <v>45</v>
      </c>
      <c r="F15" s="9"/>
      <c r="G15" s="206" t="s">
        <v>22</v>
      </c>
      <c r="H15" s="207" t="s">
        <v>45</v>
      </c>
    </row>
    <row r="16" spans="2:13" ht="20.100000000000001" customHeight="1" thickBot="1" x14ac:dyDescent="0.3">
      <c r="B16" s="33" t="s">
        <v>24</v>
      </c>
      <c r="C16" s="3">
        <v>152</v>
      </c>
      <c r="D16" s="4" t="str">
        <f>IF(Inforandeperiod="","-",Inforandeperiod)</f>
        <v>-</v>
      </c>
      <c r="F16" s="186" t="s">
        <v>1</v>
      </c>
      <c r="G16" s="7">
        <f>SUM(C16,C24,C32,C39,C46)</f>
        <v>912</v>
      </c>
      <c r="H16" s="8">
        <f>SUM(D16,D24,D32,D39,D46)</f>
        <v>0</v>
      </c>
      <c r="L16" s="147"/>
      <c r="M16" s="147"/>
    </row>
    <row r="17" spans="1:13" ht="20.100000000000001" customHeight="1" thickBot="1" x14ac:dyDescent="0.25"/>
    <row r="18" spans="1:13" ht="20.100000000000001" customHeight="1" thickBot="1" x14ac:dyDescent="0.25">
      <c r="B18" s="331" t="s">
        <v>281</v>
      </c>
      <c r="C18" s="332"/>
      <c r="D18" s="333"/>
      <c r="F18" s="331" t="s">
        <v>30</v>
      </c>
      <c r="G18" s="332"/>
      <c r="H18" s="333"/>
    </row>
    <row r="19" spans="1:13" ht="21.95" customHeight="1" x14ac:dyDescent="0.2">
      <c r="B19" s="281" t="s">
        <v>313</v>
      </c>
      <c r="C19" s="282"/>
      <c r="D19" s="283"/>
      <c r="F19" s="306" t="s">
        <v>323</v>
      </c>
      <c r="G19" s="307"/>
      <c r="H19" s="308"/>
    </row>
    <row r="20" spans="1:13" ht="20.100000000000001" customHeight="1" x14ac:dyDescent="0.2">
      <c r="B20" s="281"/>
      <c r="C20" s="282"/>
      <c r="D20" s="283"/>
      <c r="F20" s="287"/>
      <c r="G20" s="288"/>
      <c r="H20" s="289"/>
    </row>
    <row r="21" spans="1:13" ht="20.100000000000001" customHeight="1" x14ac:dyDescent="0.2">
      <c r="B21" s="281"/>
      <c r="C21" s="282"/>
      <c r="D21" s="283"/>
      <c r="F21" s="287"/>
      <c r="G21" s="288"/>
      <c r="H21" s="289"/>
    </row>
    <row r="22" spans="1:13" x14ac:dyDescent="0.2">
      <c r="B22" s="281"/>
      <c r="C22" s="282"/>
      <c r="D22" s="283"/>
      <c r="F22" s="287"/>
      <c r="G22" s="288"/>
      <c r="H22" s="289"/>
    </row>
    <row r="23" spans="1:13" ht="19.5" customHeight="1" thickBot="1" x14ac:dyDescent="0.3">
      <c r="B23" s="1"/>
      <c r="C23" s="206" t="s">
        <v>22</v>
      </c>
      <c r="D23" s="207" t="s">
        <v>46</v>
      </c>
      <c r="F23" s="358"/>
      <c r="G23" s="359"/>
      <c r="H23" s="360"/>
    </row>
    <row r="24" spans="1:13" ht="19.5" customHeight="1" thickBot="1" x14ac:dyDescent="0.3">
      <c r="A24" s="13"/>
      <c r="B24" s="181" t="s">
        <v>281</v>
      </c>
      <c r="C24" s="5">
        <v>380</v>
      </c>
      <c r="D24" s="6"/>
      <c r="F24" s="227" t="s">
        <v>30</v>
      </c>
      <c r="G24" s="367">
        <f>SUM(C56:C58)</f>
        <v>0</v>
      </c>
      <c r="H24" s="368"/>
    </row>
    <row r="25" spans="1:13" ht="20.100000000000001" customHeight="1" thickBot="1" x14ac:dyDescent="0.25"/>
    <row r="26" spans="1:13" ht="21.95" customHeight="1" thickBot="1" x14ac:dyDescent="0.25">
      <c r="B26" s="331" t="s">
        <v>28</v>
      </c>
      <c r="C26" s="332"/>
      <c r="D26" s="333"/>
      <c r="F26" s="331" t="s">
        <v>54</v>
      </c>
      <c r="G26" s="332"/>
      <c r="H26" s="333"/>
    </row>
    <row r="27" spans="1:13" ht="20.100000000000001" customHeight="1" x14ac:dyDescent="0.2">
      <c r="B27" s="281" t="s">
        <v>312</v>
      </c>
      <c r="C27" s="282"/>
      <c r="D27" s="283"/>
      <c r="F27" s="306" t="s">
        <v>298</v>
      </c>
      <c r="G27" s="307"/>
      <c r="H27" s="308"/>
    </row>
    <row r="28" spans="1:13" ht="20.100000000000001" customHeight="1" x14ac:dyDescent="0.2">
      <c r="B28" s="281"/>
      <c r="C28" s="282"/>
      <c r="D28" s="283"/>
      <c r="F28" s="287"/>
      <c r="G28" s="288"/>
      <c r="H28" s="289"/>
      <c r="L28" s="147"/>
      <c r="M28" s="147"/>
    </row>
    <row r="29" spans="1:13" ht="20.100000000000001" customHeight="1" x14ac:dyDescent="0.2">
      <c r="B29" s="281"/>
      <c r="C29" s="282"/>
      <c r="D29" s="283"/>
      <c r="F29" s="287"/>
      <c r="G29" s="288"/>
      <c r="H29" s="289"/>
    </row>
    <row r="30" spans="1:13" ht="20.100000000000001" customHeight="1" x14ac:dyDescent="0.2">
      <c r="B30" s="281"/>
      <c r="C30" s="282"/>
      <c r="D30" s="283"/>
      <c r="F30" s="287"/>
      <c r="G30" s="288"/>
      <c r="H30" s="289"/>
    </row>
    <row r="31" spans="1:13" ht="20.100000000000001" customHeight="1" thickBot="1" x14ac:dyDescent="0.3">
      <c r="B31" s="1"/>
      <c r="C31" s="206" t="s">
        <v>22</v>
      </c>
      <c r="D31" s="207" t="s">
        <v>46</v>
      </c>
      <c r="F31" s="358"/>
      <c r="G31" s="359"/>
      <c r="H31" s="360"/>
      <c r="I31" s="190"/>
      <c r="J31" s="190"/>
    </row>
    <row r="32" spans="1:13" ht="21.95" customHeight="1" thickBot="1" x14ac:dyDescent="0.3">
      <c r="B32" s="182" t="s">
        <v>28</v>
      </c>
      <c r="C32" s="4">
        <v>228</v>
      </c>
      <c r="D32" s="6"/>
      <c r="F32" s="184" t="s">
        <v>54</v>
      </c>
      <c r="G32" s="356">
        <f>H16/G16</f>
        <v>0</v>
      </c>
      <c r="H32" s="357"/>
      <c r="I32" s="190"/>
      <c r="J32" s="190"/>
    </row>
    <row r="33" spans="2:10" ht="20.100000000000001" customHeight="1" x14ac:dyDescent="0.2">
      <c r="I33" s="190"/>
    </row>
    <row r="34" spans="2:10" ht="20.100000000000001" customHeight="1" thickBot="1" x14ac:dyDescent="0.25">
      <c r="B34" s="334" t="s">
        <v>23</v>
      </c>
      <c r="C34" s="335"/>
      <c r="D34" s="336"/>
      <c r="F34" s="304" t="s">
        <v>25</v>
      </c>
      <c r="G34" s="305"/>
      <c r="H34" s="305"/>
      <c r="I34" s="190"/>
      <c r="J34" s="190"/>
    </row>
    <row r="35" spans="2:10" ht="20.100000000000001" customHeight="1" x14ac:dyDescent="0.2">
      <c r="B35" s="278" t="s">
        <v>296</v>
      </c>
      <c r="C35" s="279"/>
      <c r="D35" s="280"/>
      <c r="F35" s="306" t="s">
        <v>299</v>
      </c>
      <c r="G35" s="307"/>
      <c r="H35" s="308"/>
      <c r="I35" s="190"/>
      <c r="J35" s="190"/>
    </row>
    <row r="36" spans="2:10" ht="20.100000000000001" customHeight="1" x14ac:dyDescent="0.2">
      <c r="B36" s="281"/>
      <c r="C36" s="282"/>
      <c r="D36" s="283"/>
      <c r="F36" s="287"/>
      <c r="G36" s="288"/>
      <c r="H36" s="289"/>
      <c r="I36" s="190"/>
    </row>
    <row r="37" spans="2:10" ht="21.95" customHeight="1" x14ac:dyDescent="0.2">
      <c r="B37" s="281"/>
      <c r="C37" s="282"/>
      <c r="D37" s="283"/>
      <c r="F37" s="287"/>
      <c r="G37" s="288"/>
      <c r="H37" s="289"/>
      <c r="I37" s="190"/>
      <c r="J37" s="190"/>
    </row>
    <row r="38" spans="2:10" ht="20.100000000000001" customHeight="1" thickBot="1" x14ac:dyDescent="0.3">
      <c r="B38" s="183"/>
      <c r="C38" s="206" t="s">
        <v>22</v>
      </c>
      <c r="D38" s="207" t="s">
        <v>45</v>
      </c>
      <c r="F38" s="287"/>
      <c r="G38" s="288"/>
      <c r="H38" s="289"/>
      <c r="I38" s="190"/>
      <c r="J38" s="190"/>
    </row>
    <row r="39" spans="2:10" ht="20.100000000000001" customHeight="1" thickBot="1" x14ac:dyDescent="0.25">
      <c r="B39" s="33" t="s">
        <v>23</v>
      </c>
      <c r="C39" s="7">
        <f>SUM('Krav &amp; Funktionalitet'!I12:I102)</f>
        <v>76</v>
      </c>
      <c r="D39" s="8">
        <f>SUM('Krav &amp; Funktionalitet'!J6)</f>
        <v>0</v>
      </c>
      <c r="F39" s="287"/>
      <c r="G39" s="288"/>
      <c r="H39" s="289"/>
      <c r="I39" s="190"/>
    </row>
    <row r="40" spans="2:10" ht="20.100000000000001" customHeight="1" thickBot="1" x14ac:dyDescent="0.25">
      <c r="D40" s="185"/>
      <c r="F40" s="287"/>
      <c r="G40" s="288"/>
      <c r="H40" s="289"/>
      <c r="I40" s="190"/>
      <c r="J40" s="190"/>
    </row>
    <row r="41" spans="2:10" ht="16.5" thickBot="1" x14ac:dyDescent="0.25">
      <c r="B41" s="334" t="s">
        <v>266</v>
      </c>
      <c r="C41" s="335"/>
      <c r="D41" s="336"/>
      <c r="F41" s="184" t="s">
        <v>56</v>
      </c>
      <c r="G41" s="302">
        <f>G42*G24</f>
        <v>0</v>
      </c>
      <c r="H41" s="303"/>
    </row>
    <row r="42" spans="2:10" ht="16.5" thickBot="1" x14ac:dyDescent="0.25">
      <c r="B42" s="278" t="s">
        <v>297</v>
      </c>
      <c r="C42" s="279"/>
      <c r="D42" s="280"/>
      <c r="F42" s="184" t="s">
        <v>55</v>
      </c>
      <c r="G42" s="318">
        <v>0.6</v>
      </c>
      <c r="H42" s="319"/>
    </row>
    <row r="43" spans="2:10" ht="16.5" thickBot="1" x14ac:dyDescent="0.25">
      <c r="B43" s="281"/>
      <c r="C43" s="282"/>
      <c r="D43" s="283"/>
      <c r="F43" s="184" t="s">
        <v>20</v>
      </c>
      <c r="G43" s="302">
        <f>G42*G24*(1-G32)</f>
        <v>0</v>
      </c>
      <c r="H43" s="303"/>
    </row>
    <row r="44" spans="2:10" ht="15.75" customHeight="1" x14ac:dyDescent="0.2">
      <c r="B44" s="281"/>
      <c r="C44" s="282"/>
      <c r="D44" s="283"/>
    </row>
    <row r="45" spans="2:10" ht="15.75" customHeight="1" thickBot="1" x14ac:dyDescent="0.3">
      <c r="B45" s="193"/>
      <c r="C45" s="206" t="s">
        <v>22</v>
      </c>
      <c r="D45" s="207" t="s">
        <v>45</v>
      </c>
      <c r="F45" s="304" t="s">
        <v>17</v>
      </c>
      <c r="G45" s="305"/>
      <c r="H45" s="305"/>
    </row>
    <row r="46" spans="2:10" ht="16.5" thickBot="1" x14ac:dyDescent="0.25">
      <c r="B46" s="33" t="s">
        <v>266</v>
      </c>
      <c r="C46" s="7">
        <f>SUM('Krav &amp; Funktionalitet'!G12:G102)</f>
        <v>76.000000000000014</v>
      </c>
      <c r="D46" s="8">
        <f>SUM('Krav &amp; Funktionalitet'!K6)</f>
        <v>0</v>
      </c>
      <c r="F46" s="309" t="s">
        <v>300</v>
      </c>
      <c r="G46" s="310"/>
      <c r="H46" s="311"/>
    </row>
    <row r="47" spans="2:10" x14ac:dyDescent="0.2">
      <c r="F47" s="312"/>
      <c r="G47" s="313"/>
      <c r="H47" s="314"/>
    </row>
    <row r="48" spans="2:10" ht="16.5" thickBot="1" x14ac:dyDescent="0.25">
      <c r="B48" s="304" t="s">
        <v>30</v>
      </c>
      <c r="C48" s="305"/>
      <c r="D48" s="305"/>
      <c r="F48" s="312"/>
      <c r="G48" s="313"/>
      <c r="H48" s="314"/>
    </row>
    <row r="49" spans="2:8" ht="15" customHeight="1" x14ac:dyDescent="0.2">
      <c r="B49" s="320" t="s">
        <v>272</v>
      </c>
      <c r="C49" s="321"/>
      <c r="D49" s="322"/>
      <c r="F49" s="312"/>
      <c r="G49" s="313"/>
      <c r="H49" s="314"/>
    </row>
    <row r="50" spans="2:8" ht="15.75" customHeight="1" x14ac:dyDescent="0.2">
      <c r="B50" s="323"/>
      <c r="C50" s="324"/>
      <c r="D50" s="325"/>
      <c r="F50" s="312"/>
      <c r="G50" s="313"/>
      <c r="H50" s="314"/>
    </row>
    <row r="51" spans="2:8" ht="15.75" customHeight="1" thickBot="1" x14ac:dyDescent="0.25">
      <c r="B51" s="323"/>
      <c r="C51" s="324"/>
      <c r="D51" s="325"/>
      <c r="F51" s="315"/>
      <c r="G51" s="316"/>
      <c r="H51" s="317"/>
    </row>
    <row r="52" spans="2:8" ht="15.75" customHeight="1" thickBot="1" x14ac:dyDescent="0.25">
      <c r="B52" s="323"/>
      <c r="C52" s="324"/>
      <c r="D52" s="325"/>
      <c r="F52" s="2" t="s">
        <v>17</v>
      </c>
      <c r="G52" s="302">
        <f>G24+G43</f>
        <v>0</v>
      </c>
      <c r="H52" s="303"/>
    </row>
    <row r="53" spans="2:8" ht="15.75" customHeight="1" x14ac:dyDescent="0.2">
      <c r="B53" s="323"/>
      <c r="C53" s="324"/>
      <c r="D53" s="325"/>
    </row>
    <row r="54" spans="2:8" ht="15.75" customHeight="1" x14ac:dyDescent="0.2">
      <c r="B54" s="323"/>
      <c r="C54" s="324"/>
      <c r="D54" s="325"/>
    </row>
    <row r="55" spans="2:8" ht="15.75" customHeight="1" thickBot="1" x14ac:dyDescent="0.25">
      <c r="B55" s="326"/>
      <c r="C55" s="327"/>
      <c r="D55" s="328"/>
    </row>
    <row r="56" spans="2:8" ht="16.5" thickBot="1" x14ac:dyDescent="0.25">
      <c r="B56" s="203" t="s">
        <v>57</v>
      </c>
      <c r="C56" s="302" t="str">
        <f>IF(Införande!D14="","-",Införande!D14)</f>
        <v>-</v>
      </c>
      <c r="D56" s="303"/>
    </row>
    <row r="57" spans="2:8" ht="16.5" thickBot="1" x14ac:dyDescent="0.25">
      <c r="B57" s="204" t="s">
        <v>15</v>
      </c>
      <c r="C57" s="329" t="str">
        <f>IF(' Timpriser'!E17="","-",' Timpriser'!E17)</f>
        <v>-</v>
      </c>
      <c r="D57" s="330"/>
    </row>
    <row r="58" spans="2:8" ht="15.75" customHeight="1" thickBot="1" x14ac:dyDescent="0.25">
      <c r="B58" s="205" t="s">
        <v>42</v>
      </c>
      <c r="C58" s="329" t="str">
        <f>IF(Underhåll!L34="","-",Underhåll!L34)</f>
        <v>-</v>
      </c>
      <c r="D58" s="330"/>
    </row>
    <row r="60" spans="2:8" ht="15.75" customHeight="1" x14ac:dyDescent="0.2"/>
    <row r="61" spans="2:8" ht="15.75" customHeight="1" x14ac:dyDescent="0.2"/>
    <row r="114" spans="12:22" x14ac:dyDescent="0.2">
      <c r="L114" s="187">
        <f>V126</f>
        <v>380</v>
      </c>
      <c r="M114" s="179">
        <v>228</v>
      </c>
      <c r="N114" s="179"/>
      <c r="O114" s="179"/>
      <c r="P114" s="179"/>
      <c r="Q114" s="179"/>
      <c r="R114" s="179"/>
      <c r="S114" s="179"/>
      <c r="T114" s="179"/>
      <c r="U114" s="179"/>
      <c r="V114" s="179"/>
    </row>
    <row r="115" spans="12:22" x14ac:dyDescent="0.2">
      <c r="L115" s="187">
        <f>U126</f>
        <v>325.71428571428572</v>
      </c>
      <c r="M115" s="179">
        <v>205.2</v>
      </c>
      <c r="N115" s="179"/>
      <c r="O115" s="179"/>
      <c r="P115" s="179"/>
      <c r="Q115" s="179"/>
      <c r="R115" s="179"/>
      <c r="S115" s="179"/>
      <c r="T115" s="179"/>
      <c r="U115" s="179"/>
      <c r="V115" s="179"/>
    </row>
    <row r="116" spans="12:22" x14ac:dyDescent="0.2">
      <c r="L116" s="187">
        <f>T126</f>
        <v>271.42857142857144</v>
      </c>
      <c r="M116" s="179">
        <v>182.4</v>
      </c>
      <c r="N116" s="179"/>
      <c r="O116" s="179"/>
      <c r="P116" s="179"/>
      <c r="Q116" s="179"/>
      <c r="R116" s="179"/>
      <c r="S116" s="179"/>
      <c r="T116" s="179"/>
      <c r="U116" s="179"/>
      <c r="V116" s="179"/>
    </row>
    <row r="117" spans="12:22" x14ac:dyDescent="0.2">
      <c r="L117" s="187">
        <f>S126</f>
        <v>217.14285714285714</v>
      </c>
      <c r="M117" s="179">
        <v>159.6</v>
      </c>
      <c r="N117" s="179"/>
      <c r="O117" s="179"/>
      <c r="P117" s="179"/>
      <c r="Q117" s="179"/>
      <c r="R117" s="179"/>
      <c r="S117" s="179"/>
      <c r="T117" s="179"/>
      <c r="U117" s="179"/>
      <c r="V117" s="179"/>
    </row>
    <row r="118" spans="12:22" x14ac:dyDescent="0.2">
      <c r="L118" s="187">
        <f>R126</f>
        <v>162.85714285714286</v>
      </c>
      <c r="M118" s="179">
        <v>136.80000000000001</v>
      </c>
      <c r="N118" s="179"/>
      <c r="O118" s="179"/>
      <c r="P118" s="179"/>
      <c r="Q118" s="179"/>
      <c r="R118" s="179"/>
      <c r="S118" s="179"/>
      <c r="T118" s="179"/>
      <c r="U118" s="179"/>
      <c r="V118" s="179"/>
    </row>
    <row r="119" spans="12:22" x14ac:dyDescent="0.2">
      <c r="L119" s="187">
        <f>Q126</f>
        <v>108.57142857142857</v>
      </c>
      <c r="M119" s="179">
        <v>114</v>
      </c>
      <c r="N119" s="179"/>
      <c r="O119" s="179"/>
      <c r="P119" s="179"/>
      <c r="Q119" s="179"/>
      <c r="R119" s="179"/>
      <c r="S119" s="179"/>
      <c r="T119" s="179"/>
      <c r="U119" s="179"/>
      <c r="V119" s="179"/>
    </row>
    <row r="120" spans="12:22" x14ac:dyDescent="0.2">
      <c r="L120" s="187">
        <f>P126</f>
        <v>54.285714285714285</v>
      </c>
      <c r="M120" s="179">
        <v>91.2</v>
      </c>
      <c r="N120" s="179"/>
      <c r="O120" s="179"/>
      <c r="P120" s="179"/>
      <c r="Q120" s="179"/>
      <c r="R120" s="179"/>
      <c r="S120" s="179"/>
      <c r="T120" s="179"/>
      <c r="U120" s="179"/>
      <c r="V120" s="179"/>
    </row>
    <row r="121" spans="12:22" x14ac:dyDescent="0.2">
      <c r="L121" s="187">
        <v>0</v>
      </c>
      <c r="M121" s="179">
        <v>68.400000000000006</v>
      </c>
      <c r="N121" s="179"/>
      <c r="O121" s="179"/>
      <c r="P121" s="179"/>
      <c r="Q121" s="179"/>
      <c r="R121" s="179"/>
      <c r="S121" s="179"/>
      <c r="T121" s="179"/>
      <c r="U121" s="179"/>
      <c r="V121" s="179"/>
    </row>
    <row r="122" spans="12:22" x14ac:dyDescent="0.2">
      <c r="L122" s="187"/>
      <c r="M122" s="179">
        <v>45.6</v>
      </c>
      <c r="N122" s="179"/>
      <c r="O122" s="179"/>
      <c r="P122" s="179"/>
      <c r="Q122" s="179"/>
      <c r="R122" s="179"/>
      <c r="S122" s="179"/>
      <c r="T122" s="179"/>
      <c r="U122" s="179"/>
      <c r="V122" s="179"/>
    </row>
    <row r="123" spans="12:22" x14ac:dyDescent="0.2">
      <c r="L123" s="187"/>
      <c r="M123" s="179">
        <v>22.8</v>
      </c>
      <c r="N123" s="179"/>
      <c r="O123" s="179"/>
      <c r="P123" s="179"/>
      <c r="Q123" s="179"/>
      <c r="R123" s="179"/>
      <c r="S123" s="179"/>
      <c r="T123" s="179"/>
      <c r="U123" s="179"/>
      <c r="V123" s="179"/>
    </row>
    <row r="124" spans="12:22" x14ac:dyDescent="0.2">
      <c r="L124" s="187"/>
      <c r="M124" s="179">
        <v>0</v>
      </c>
      <c r="N124" s="179"/>
      <c r="O124" s="179"/>
      <c r="P124" s="179">
        <f>380/7</f>
        <v>54.285714285714285</v>
      </c>
      <c r="Q124" s="179"/>
      <c r="R124" s="179"/>
      <c r="S124" s="179"/>
      <c r="T124" s="179"/>
      <c r="U124" s="179"/>
      <c r="V124" s="179"/>
    </row>
    <row r="125" spans="12:22" x14ac:dyDescent="0.2">
      <c r="L125" s="187"/>
      <c r="M125" s="187"/>
      <c r="N125" s="179"/>
      <c r="O125" s="179"/>
      <c r="P125" s="179"/>
      <c r="Q125" s="179"/>
      <c r="R125" s="179"/>
      <c r="S125" s="179"/>
      <c r="T125" s="179"/>
      <c r="U125" s="179"/>
      <c r="V125" s="179"/>
    </row>
    <row r="126" spans="12:22" x14ac:dyDescent="0.2">
      <c r="L126" s="187"/>
      <c r="M126" s="179"/>
      <c r="N126" s="179"/>
      <c r="O126" s="179">
        <v>0</v>
      </c>
      <c r="P126" s="179">
        <f>$P$124*1</f>
        <v>54.285714285714285</v>
      </c>
      <c r="Q126" s="179">
        <f>$P$124*2</f>
        <v>108.57142857142857</v>
      </c>
      <c r="R126" s="179">
        <f>$P$124*3</f>
        <v>162.85714285714286</v>
      </c>
      <c r="S126" s="179">
        <f>$P$124*4</f>
        <v>217.14285714285714</v>
      </c>
      <c r="T126" s="179">
        <f>$P$124*5</f>
        <v>271.42857142857144</v>
      </c>
      <c r="U126" s="179">
        <f>$P$124*6</f>
        <v>325.71428571428572</v>
      </c>
      <c r="V126" s="179">
        <f>$P$124*7</f>
        <v>380</v>
      </c>
    </row>
  </sheetData>
  <sheetProtection password="EF0D" sheet="1" objects="1" scenarios="1"/>
  <protectedRanges>
    <protectedRange sqref="D24" name="Samtliga"/>
    <protectedRange sqref="D32" name="Samtliga_2"/>
  </protectedRanges>
  <mergeCells count="38">
    <mergeCell ref="G32:H32"/>
    <mergeCell ref="F26:H26"/>
    <mergeCell ref="F27:H31"/>
    <mergeCell ref="F12:H14"/>
    <mergeCell ref="F7:H8"/>
    <mergeCell ref="F11:H11"/>
    <mergeCell ref="F18:H18"/>
    <mergeCell ref="F19:H23"/>
    <mergeCell ref="G24:H24"/>
    <mergeCell ref="C5:H5"/>
    <mergeCell ref="B7:D8"/>
    <mergeCell ref="B3:H4"/>
    <mergeCell ref="B2:H2"/>
    <mergeCell ref="B11:D11"/>
    <mergeCell ref="B18:D18"/>
    <mergeCell ref="B12:D14"/>
    <mergeCell ref="F10:H10"/>
    <mergeCell ref="B19:D22"/>
    <mergeCell ref="B10:D10"/>
    <mergeCell ref="B26:D26"/>
    <mergeCell ref="B27:D30"/>
    <mergeCell ref="B41:D41"/>
    <mergeCell ref="B42:D44"/>
    <mergeCell ref="B34:D34"/>
    <mergeCell ref="B49:D55"/>
    <mergeCell ref="B35:D37"/>
    <mergeCell ref="C56:D56"/>
    <mergeCell ref="C57:D57"/>
    <mergeCell ref="C58:D58"/>
    <mergeCell ref="B48:D48"/>
    <mergeCell ref="G52:H52"/>
    <mergeCell ref="F45:H45"/>
    <mergeCell ref="G43:H43"/>
    <mergeCell ref="F34:H34"/>
    <mergeCell ref="F35:H40"/>
    <mergeCell ref="F46:H51"/>
    <mergeCell ref="G41:H41"/>
    <mergeCell ref="G42:H42"/>
  </mergeCells>
  <conditionalFormatting sqref="B7">
    <cfRule type="containsText" dxfId="21" priority="17" operator="containsText" text="Det finns krav eller tilldelningskriterier som ej är besvarade i arbetsboken">
      <formula>NOT(ISERROR(SEARCH("Det finns krav eller tilldelningskriterier som ej är besvarade i arbetsboken",B7)))</formula>
    </cfRule>
    <cfRule type="containsText" dxfId="20" priority="18" operator="containsText" text="Samtliga nödvändiga celler ifyllda">
      <formula>NOT(ISERROR(SEARCH("Samtliga nödvändiga celler ifyllda",B7)))</formula>
    </cfRule>
  </conditionalFormatting>
  <dataValidations count="2">
    <dataValidation type="list" allowBlank="1" showInputMessage="1" showErrorMessage="1" sqref="D32">
      <formula1>$M$114:$M$124</formula1>
    </dataValidation>
    <dataValidation type="list" allowBlank="1" showInputMessage="1" showErrorMessage="1" sqref="D24">
      <formula1>$L$114:$L$121</formula1>
    </dataValidation>
  </dataValidations>
  <pageMargins left="0.70866141732283472" right="0.70866141732283472" top="0.74803149606299213" bottom="0.74803149606299213" header="0.31496062992125984" footer="0.31496062992125984"/>
  <pageSetup paperSize="9" scale="66" fitToHeight="0" orientation="landscape" r:id="rId1"/>
  <headerFooter>
    <oddHeader>&amp;A</oddHeader>
    <oddFooter>Sida &amp;P av &amp;N</oddFooter>
  </headerFooter>
  <rowBreaks count="1" manualBreakCount="1">
    <brk id="2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autoPageBreaks="0" fitToPage="1"/>
  </sheetPr>
  <dimension ref="A1:N130"/>
  <sheetViews>
    <sheetView showGridLines="0" zoomScale="85" zoomScaleNormal="85" workbookViewId="0">
      <selection activeCell="B1" sqref="B1"/>
    </sheetView>
  </sheetViews>
  <sheetFormatPr defaultRowHeight="15" x14ac:dyDescent="0.2"/>
  <cols>
    <col min="1" max="1" width="2.7109375" style="13" customWidth="1"/>
    <col min="2" max="2" width="30.7109375" style="147" customWidth="1"/>
    <col min="3" max="7" width="30.7109375" style="13" customWidth="1"/>
    <col min="8" max="8" width="2.7109375" style="13" customWidth="1"/>
    <col min="9" max="14" width="30.7109375" style="13" customWidth="1"/>
    <col min="15" max="16384" width="9.140625" style="13"/>
  </cols>
  <sheetData>
    <row r="1" spans="2:14" x14ac:dyDescent="0.2">
      <c r="B1" s="39" t="s">
        <v>249</v>
      </c>
    </row>
    <row r="2" spans="2:14" ht="21.95" customHeight="1" thickBot="1" x14ac:dyDescent="0.25">
      <c r="B2" s="244" t="s">
        <v>21</v>
      </c>
      <c r="C2" s="245"/>
      <c r="D2" s="245"/>
      <c r="E2" s="245"/>
      <c r="F2" s="245"/>
      <c r="G2" s="245"/>
    </row>
    <row r="3" spans="2:14" ht="15" customHeight="1" x14ac:dyDescent="0.2">
      <c r="B3" s="375" t="s">
        <v>304</v>
      </c>
      <c r="C3" s="376"/>
      <c r="D3" s="376"/>
      <c r="E3" s="376"/>
      <c r="F3" s="376"/>
      <c r="G3" s="377"/>
    </row>
    <row r="4" spans="2:14" ht="15" customHeight="1" x14ac:dyDescent="0.2">
      <c r="B4" s="378"/>
      <c r="C4" s="379"/>
      <c r="D4" s="379"/>
      <c r="E4" s="379"/>
      <c r="F4" s="379"/>
      <c r="G4" s="380"/>
    </row>
    <row r="5" spans="2:14" ht="15" customHeight="1" thickBot="1" x14ac:dyDescent="0.25">
      <c r="B5" s="381"/>
      <c r="C5" s="382"/>
      <c r="D5" s="382"/>
      <c r="E5" s="382"/>
      <c r="F5" s="382"/>
      <c r="G5" s="383"/>
    </row>
    <row r="6" spans="2:14" ht="15" customHeight="1" x14ac:dyDescent="0.2">
      <c r="B6" s="13"/>
    </row>
    <row r="7" spans="2:14" ht="50.1" customHeight="1" thickBot="1" x14ac:dyDescent="0.25">
      <c r="B7" s="134" t="s">
        <v>223</v>
      </c>
      <c r="C7" s="135"/>
      <c r="D7" s="136"/>
      <c r="E7" s="136"/>
      <c r="F7" s="136"/>
      <c r="G7" s="136"/>
      <c r="I7" s="14"/>
      <c r="J7" s="14"/>
      <c r="K7" s="14"/>
      <c r="L7" s="14"/>
      <c r="M7" s="14"/>
      <c r="N7" s="14"/>
    </row>
    <row r="8" spans="2:14" ht="15" customHeight="1" thickBot="1" x14ac:dyDescent="0.25">
      <c r="B8" s="241" t="s">
        <v>60</v>
      </c>
      <c r="C8" s="242"/>
      <c r="D8" s="242"/>
      <c r="E8" s="242"/>
      <c r="F8" s="242"/>
      <c r="G8" s="137"/>
      <c r="I8" s="14"/>
      <c r="J8" s="14"/>
      <c r="K8" s="14"/>
      <c r="L8" s="14"/>
      <c r="M8" s="14"/>
      <c r="N8" s="14"/>
    </row>
    <row r="9" spans="2:14" ht="15" customHeight="1" x14ac:dyDescent="0.2">
      <c r="B9" s="387" t="s">
        <v>303</v>
      </c>
      <c r="C9" s="388"/>
      <c r="D9" s="388"/>
      <c r="E9" s="388"/>
      <c r="F9" s="388"/>
      <c r="G9" s="389"/>
      <c r="I9" s="14"/>
      <c r="J9" s="14"/>
      <c r="K9" s="14"/>
      <c r="L9" s="14"/>
      <c r="M9" s="14"/>
      <c r="N9" s="14"/>
    </row>
    <row r="10" spans="2:14" ht="15" customHeight="1" x14ac:dyDescent="0.2">
      <c r="B10" s="390"/>
      <c r="C10" s="391"/>
      <c r="D10" s="391"/>
      <c r="E10" s="391"/>
      <c r="F10" s="391"/>
      <c r="G10" s="392"/>
      <c r="I10" s="14"/>
      <c r="J10" s="14"/>
      <c r="K10" s="14"/>
      <c r="L10" s="14"/>
      <c r="M10" s="14"/>
      <c r="N10" s="14"/>
    </row>
    <row r="11" spans="2:14" ht="15" customHeight="1" x14ac:dyDescent="0.2">
      <c r="B11" s="390"/>
      <c r="C11" s="391"/>
      <c r="D11" s="391"/>
      <c r="E11" s="391"/>
      <c r="F11" s="391"/>
      <c r="G11" s="392"/>
      <c r="I11" s="14"/>
      <c r="J11" s="14"/>
      <c r="K11" s="14"/>
      <c r="L11" s="14"/>
      <c r="M11" s="14"/>
      <c r="N11" s="14"/>
    </row>
    <row r="12" spans="2:14" ht="15" customHeight="1" x14ac:dyDescent="0.2">
      <c r="B12" s="390"/>
      <c r="C12" s="391"/>
      <c r="D12" s="391"/>
      <c r="E12" s="391"/>
      <c r="F12" s="391"/>
      <c r="G12" s="392"/>
      <c r="I12" s="14"/>
      <c r="J12" s="14"/>
      <c r="K12" s="14"/>
      <c r="L12" s="14"/>
      <c r="M12" s="14"/>
      <c r="N12" s="14"/>
    </row>
    <row r="13" spans="2:14" ht="15" customHeight="1" x14ac:dyDescent="0.2">
      <c r="B13" s="390"/>
      <c r="C13" s="391"/>
      <c r="D13" s="391"/>
      <c r="E13" s="391"/>
      <c r="F13" s="391"/>
      <c r="G13" s="392"/>
      <c r="I13" s="14"/>
      <c r="J13" s="14"/>
      <c r="K13" s="14"/>
      <c r="L13" s="14"/>
      <c r="M13" s="14"/>
      <c r="N13" s="14"/>
    </row>
    <row r="14" spans="2:14" ht="15" customHeight="1" x14ac:dyDescent="0.2">
      <c r="B14" s="390"/>
      <c r="C14" s="391"/>
      <c r="D14" s="391"/>
      <c r="E14" s="391"/>
      <c r="F14" s="391"/>
      <c r="G14" s="392"/>
      <c r="I14" s="14"/>
      <c r="J14" s="14"/>
      <c r="K14" s="14"/>
      <c r="L14" s="14"/>
      <c r="M14" s="14"/>
      <c r="N14" s="14"/>
    </row>
    <row r="15" spans="2:14" ht="15" customHeight="1" x14ac:dyDescent="0.2">
      <c r="B15" s="390"/>
      <c r="C15" s="391"/>
      <c r="D15" s="391"/>
      <c r="E15" s="391"/>
      <c r="F15" s="391"/>
      <c r="G15" s="392"/>
      <c r="I15" s="14"/>
      <c r="J15" s="14"/>
      <c r="K15" s="14"/>
      <c r="L15" s="14"/>
      <c r="M15" s="14"/>
      <c r="N15" s="14"/>
    </row>
    <row r="16" spans="2:14" ht="15" customHeight="1" thickBot="1" x14ac:dyDescent="0.25">
      <c r="B16" s="393"/>
      <c r="C16" s="394"/>
      <c r="D16" s="394"/>
      <c r="E16" s="394"/>
      <c r="F16" s="394"/>
      <c r="G16" s="395"/>
      <c r="I16" s="14"/>
      <c r="J16" s="14"/>
      <c r="K16" s="14"/>
      <c r="L16" s="14"/>
      <c r="M16" s="14"/>
      <c r="N16" s="14"/>
    </row>
    <row r="17" spans="1:9" ht="15" customHeight="1" x14ac:dyDescent="0.2">
      <c r="B17" s="241" t="s">
        <v>224</v>
      </c>
      <c r="C17" s="242"/>
      <c r="D17" s="242"/>
      <c r="E17" s="242"/>
      <c r="F17" s="242"/>
      <c r="G17" s="243"/>
    </row>
    <row r="18" spans="1:9" ht="15" customHeight="1" x14ac:dyDescent="0.2">
      <c r="B18" s="138"/>
      <c r="C18" s="139"/>
      <c r="D18" s="139"/>
      <c r="E18" s="139"/>
      <c r="F18" s="139"/>
      <c r="G18" s="140"/>
    </row>
    <row r="19" spans="1:9" ht="15" customHeight="1" x14ac:dyDescent="0.2">
      <c r="B19" s="138"/>
      <c r="C19" s="139"/>
      <c r="D19" s="139"/>
      <c r="E19" s="139"/>
      <c r="F19" s="139"/>
      <c r="G19" s="140"/>
    </row>
    <row r="20" spans="1:9" ht="15" customHeight="1" x14ac:dyDescent="0.2">
      <c r="B20" s="138"/>
      <c r="C20" s="139"/>
      <c r="D20" s="139"/>
      <c r="E20" s="139"/>
      <c r="F20" s="139"/>
      <c r="G20" s="140"/>
    </row>
    <row r="21" spans="1:9" ht="15" customHeight="1" x14ac:dyDescent="0.2">
      <c r="B21" s="138"/>
      <c r="C21" s="139"/>
      <c r="D21" s="139"/>
      <c r="E21" s="139"/>
      <c r="F21" s="139"/>
      <c r="G21" s="140"/>
    </row>
    <row r="22" spans="1:9" ht="15" customHeight="1" x14ac:dyDescent="0.2">
      <c r="B22" s="138"/>
      <c r="C22" s="139"/>
      <c r="D22" s="139"/>
      <c r="E22" s="139"/>
      <c r="F22" s="139"/>
      <c r="G22" s="140"/>
    </row>
    <row r="23" spans="1:9" ht="15" customHeight="1" x14ac:dyDescent="0.2">
      <c r="B23" s="138"/>
      <c r="C23" s="139"/>
      <c r="D23" s="139"/>
      <c r="E23" s="139"/>
      <c r="F23" s="139"/>
      <c r="G23" s="140"/>
    </row>
    <row r="24" spans="1:9" ht="15" customHeight="1" x14ac:dyDescent="0.2">
      <c r="B24" s="138"/>
      <c r="C24" s="139"/>
      <c r="D24" s="139"/>
      <c r="E24" s="139"/>
      <c r="F24" s="139"/>
      <c r="G24" s="140"/>
    </row>
    <row r="25" spans="1:9" ht="15" customHeight="1" x14ac:dyDescent="0.2">
      <c r="B25" s="138"/>
      <c r="C25" s="139"/>
      <c r="D25" s="139"/>
      <c r="E25" s="139"/>
      <c r="F25" s="139"/>
      <c r="G25" s="140"/>
    </row>
    <row r="26" spans="1:9" ht="15" customHeight="1" x14ac:dyDescent="0.2">
      <c r="B26" s="138"/>
      <c r="C26" s="139"/>
      <c r="D26" s="139"/>
      <c r="E26" s="139"/>
      <c r="F26" s="139"/>
      <c r="G26" s="140"/>
    </row>
    <row r="27" spans="1:9" ht="15" customHeight="1" x14ac:dyDescent="0.2">
      <c r="B27" s="138"/>
      <c r="C27" s="139"/>
      <c r="D27" s="139"/>
      <c r="E27" s="139"/>
      <c r="F27" s="139"/>
      <c r="G27" s="140"/>
    </row>
    <row r="28" spans="1:9" ht="15" customHeight="1" x14ac:dyDescent="0.2">
      <c r="B28" s="138"/>
      <c r="C28" s="139"/>
      <c r="D28" s="139"/>
      <c r="E28" s="139"/>
      <c r="F28" s="139"/>
      <c r="G28" s="140"/>
    </row>
    <row r="29" spans="1:9" ht="15" customHeight="1" x14ac:dyDescent="0.2">
      <c r="B29" s="138"/>
      <c r="C29" s="139"/>
      <c r="D29" s="139"/>
      <c r="E29" s="139"/>
      <c r="F29" s="139"/>
      <c r="G29" s="140"/>
    </row>
    <row r="30" spans="1:9" ht="15" customHeight="1" x14ac:dyDescent="0.2">
      <c r="B30" s="138"/>
      <c r="C30" s="139"/>
      <c r="D30" s="139"/>
      <c r="E30" s="139"/>
      <c r="F30" s="139"/>
      <c r="G30" s="140"/>
    </row>
    <row r="31" spans="1:9" ht="15" customHeight="1" x14ac:dyDescent="0.2">
      <c r="A31" s="141"/>
      <c r="B31" s="138"/>
      <c r="C31" s="139"/>
      <c r="D31" s="139"/>
      <c r="E31" s="139"/>
      <c r="F31" s="139"/>
      <c r="G31" s="140"/>
      <c r="H31" s="141"/>
      <c r="I31" s="141"/>
    </row>
    <row r="32" spans="1:9" ht="15" customHeight="1" x14ac:dyDescent="0.2">
      <c r="B32" s="138"/>
      <c r="C32" s="139"/>
      <c r="D32" s="139"/>
      <c r="E32" s="139"/>
      <c r="F32" s="139"/>
      <c r="G32" s="140"/>
    </row>
    <row r="33" spans="2:7" ht="15" customHeight="1" x14ac:dyDescent="0.2">
      <c r="B33" s="138"/>
      <c r="C33" s="139"/>
      <c r="D33" s="139"/>
      <c r="E33" s="139"/>
      <c r="F33" s="139"/>
      <c r="G33" s="140"/>
    </row>
    <row r="34" spans="2:7" ht="15" customHeight="1" x14ac:dyDescent="0.2">
      <c r="B34" s="138"/>
      <c r="C34" s="139"/>
      <c r="D34" s="139"/>
      <c r="E34" s="139"/>
      <c r="F34" s="139"/>
      <c r="G34" s="140"/>
    </row>
    <row r="35" spans="2:7" ht="15" customHeight="1" x14ac:dyDescent="0.2">
      <c r="B35" s="138"/>
      <c r="C35" s="139"/>
      <c r="D35" s="139"/>
      <c r="E35" s="139"/>
      <c r="F35" s="139"/>
      <c r="G35" s="140"/>
    </row>
    <row r="36" spans="2:7" ht="15" customHeight="1" x14ac:dyDescent="0.2">
      <c r="B36" s="138"/>
      <c r="C36" s="139"/>
      <c r="D36" s="139"/>
      <c r="E36" s="139"/>
      <c r="F36" s="139"/>
      <c r="G36" s="140"/>
    </row>
    <row r="37" spans="2:7" ht="15" customHeight="1" x14ac:dyDescent="0.2">
      <c r="B37" s="138"/>
      <c r="C37" s="139"/>
      <c r="D37" s="139"/>
      <c r="E37" s="139"/>
      <c r="F37" s="139"/>
      <c r="G37" s="140"/>
    </row>
    <row r="38" spans="2:7" ht="15" customHeight="1" x14ac:dyDescent="0.2">
      <c r="B38" s="138"/>
      <c r="C38" s="139"/>
      <c r="D38" s="139"/>
      <c r="E38" s="139"/>
      <c r="F38" s="139"/>
      <c r="G38" s="140"/>
    </row>
    <row r="39" spans="2:7" ht="15" customHeight="1" x14ac:dyDescent="0.2">
      <c r="B39" s="138"/>
      <c r="C39" s="139"/>
      <c r="D39" s="139"/>
      <c r="E39" s="139"/>
      <c r="F39" s="139"/>
      <c r="G39" s="140"/>
    </row>
    <row r="40" spans="2:7" ht="15" customHeight="1" x14ac:dyDescent="0.2">
      <c r="B40" s="138"/>
      <c r="C40" s="139"/>
      <c r="D40" s="139"/>
      <c r="E40" s="139"/>
      <c r="F40" s="139"/>
      <c r="G40" s="140"/>
    </row>
    <row r="41" spans="2:7" ht="15" customHeight="1" x14ac:dyDescent="0.2">
      <c r="B41" s="138"/>
      <c r="C41" s="139"/>
      <c r="D41" s="139"/>
      <c r="E41" s="139"/>
      <c r="F41" s="139"/>
      <c r="G41" s="140"/>
    </row>
    <row r="42" spans="2:7" ht="15" customHeight="1" x14ac:dyDescent="0.2">
      <c r="B42" s="138"/>
      <c r="C42" s="139"/>
      <c r="D42" s="139"/>
      <c r="E42" s="139"/>
      <c r="F42" s="139"/>
      <c r="G42" s="140"/>
    </row>
    <row r="43" spans="2:7" ht="15" customHeight="1" x14ac:dyDescent="0.2">
      <c r="B43" s="138"/>
      <c r="C43" s="139"/>
      <c r="D43" s="139"/>
      <c r="E43" s="139"/>
      <c r="F43" s="139"/>
      <c r="G43" s="140"/>
    </row>
    <row r="44" spans="2:7" ht="15" customHeight="1" x14ac:dyDescent="0.2">
      <c r="B44" s="138"/>
      <c r="C44" s="139"/>
      <c r="D44" s="139"/>
      <c r="E44" s="139"/>
      <c r="F44" s="139"/>
      <c r="G44" s="140"/>
    </row>
    <row r="45" spans="2:7" ht="15" customHeight="1" x14ac:dyDescent="0.2">
      <c r="B45" s="138"/>
      <c r="C45" s="139"/>
      <c r="D45" s="139"/>
      <c r="E45" s="139"/>
      <c r="F45" s="139"/>
      <c r="G45" s="140"/>
    </row>
    <row r="46" spans="2:7" ht="15" customHeight="1" thickBot="1" x14ac:dyDescent="0.25">
      <c r="B46" s="142"/>
      <c r="C46" s="143"/>
      <c r="D46" s="143"/>
      <c r="E46" s="143"/>
      <c r="F46" s="143"/>
      <c r="G46" s="144"/>
    </row>
    <row r="47" spans="2:7" ht="15" customHeight="1" thickBot="1" x14ac:dyDescent="0.25">
      <c r="B47" s="13"/>
    </row>
    <row r="48" spans="2:7" ht="50.1" customHeight="1" thickBot="1" x14ac:dyDescent="0.25">
      <c r="B48" s="16" t="s">
        <v>225</v>
      </c>
      <c r="C48" s="145"/>
      <c r="D48" s="17"/>
      <c r="E48" s="17"/>
      <c r="F48" s="17"/>
      <c r="G48" s="146"/>
    </row>
    <row r="49" spans="2:7" ht="15" customHeight="1" thickBot="1" x14ac:dyDescent="0.25">
      <c r="B49" s="384" t="s">
        <v>60</v>
      </c>
      <c r="C49" s="385"/>
      <c r="D49" s="385"/>
      <c r="E49" s="385"/>
      <c r="F49" s="385"/>
      <c r="G49" s="386"/>
    </row>
    <row r="50" spans="2:7" ht="15" customHeight="1" x14ac:dyDescent="0.2">
      <c r="B50" s="275" t="s">
        <v>324</v>
      </c>
      <c r="C50" s="276"/>
      <c r="D50" s="276"/>
      <c r="E50" s="276"/>
      <c r="F50" s="276"/>
      <c r="G50" s="277"/>
    </row>
    <row r="51" spans="2:7" ht="15" customHeight="1" x14ac:dyDescent="0.2">
      <c r="B51" s="261"/>
      <c r="C51" s="262"/>
      <c r="D51" s="262"/>
      <c r="E51" s="262"/>
      <c r="F51" s="262"/>
      <c r="G51" s="263"/>
    </row>
    <row r="52" spans="2:7" ht="15" customHeight="1" x14ac:dyDescent="0.2">
      <c r="B52" s="261"/>
      <c r="C52" s="262"/>
      <c r="D52" s="262"/>
      <c r="E52" s="262"/>
      <c r="F52" s="262"/>
      <c r="G52" s="263"/>
    </row>
    <row r="53" spans="2:7" ht="15" customHeight="1" x14ac:dyDescent="0.2">
      <c r="B53" s="261"/>
      <c r="C53" s="262"/>
      <c r="D53" s="262"/>
      <c r="E53" s="262"/>
      <c r="F53" s="262"/>
      <c r="G53" s="263"/>
    </row>
    <row r="54" spans="2:7" ht="15" customHeight="1" x14ac:dyDescent="0.2">
      <c r="B54" s="261"/>
      <c r="C54" s="262"/>
      <c r="D54" s="262"/>
      <c r="E54" s="262"/>
      <c r="F54" s="262"/>
      <c r="G54" s="263"/>
    </row>
    <row r="55" spans="2:7" ht="15" customHeight="1" x14ac:dyDescent="0.2">
      <c r="B55" s="261"/>
      <c r="C55" s="262"/>
      <c r="D55" s="262"/>
      <c r="E55" s="262"/>
      <c r="F55" s="262"/>
      <c r="G55" s="263"/>
    </row>
    <row r="56" spans="2:7" ht="15" customHeight="1" x14ac:dyDescent="0.2">
      <c r="B56" s="261"/>
      <c r="C56" s="262"/>
      <c r="D56" s="262"/>
      <c r="E56" s="262"/>
      <c r="F56" s="262"/>
      <c r="G56" s="263"/>
    </row>
    <row r="57" spans="2:7" ht="15" customHeight="1" x14ac:dyDescent="0.2">
      <c r="B57" s="261"/>
      <c r="C57" s="262"/>
      <c r="D57" s="262"/>
      <c r="E57" s="262"/>
      <c r="F57" s="262"/>
      <c r="G57" s="263"/>
    </row>
    <row r="58" spans="2:7" ht="15" customHeight="1" x14ac:dyDescent="0.2">
      <c r="B58" s="261"/>
      <c r="C58" s="262"/>
      <c r="D58" s="262"/>
      <c r="E58" s="262"/>
      <c r="F58" s="262"/>
      <c r="G58" s="263"/>
    </row>
    <row r="59" spans="2:7" ht="15" customHeight="1" x14ac:dyDescent="0.2">
      <c r="B59" s="261"/>
      <c r="C59" s="262"/>
      <c r="D59" s="262"/>
      <c r="E59" s="262"/>
      <c r="F59" s="262"/>
      <c r="G59" s="263"/>
    </row>
    <row r="60" spans="2:7" ht="15" customHeight="1" x14ac:dyDescent="0.2">
      <c r="B60" s="261"/>
      <c r="C60" s="262"/>
      <c r="D60" s="262"/>
      <c r="E60" s="262"/>
      <c r="F60" s="262"/>
      <c r="G60" s="263"/>
    </row>
    <row r="61" spans="2:7" ht="15" customHeight="1" x14ac:dyDescent="0.2">
      <c r="B61" s="261"/>
      <c r="C61" s="262"/>
      <c r="D61" s="262"/>
      <c r="E61" s="262"/>
      <c r="F61" s="262"/>
      <c r="G61" s="263"/>
    </row>
    <row r="62" spans="2:7" ht="15" customHeight="1" x14ac:dyDescent="0.2">
      <c r="B62" s="261"/>
      <c r="C62" s="262"/>
      <c r="D62" s="262"/>
      <c r="E62" s="262"/>
      <c r="F62" s="262"/>
      <c r="G62" s="263"/>
    </row>
    <row r="63" spans="2:7" ht="15" customHeight="1" x14ac:dyDescent="0.2">
      <c r="B63" s="261"/>
      <c r="C63" s="262"/>
      <c r="D63" s="262"/>
      <c r="E63" s="262"/>
      <c r="F63" s="262"/>
      <c r="G63" s="263"/>
    </row>
    <row r="64" spans="2:7" ht="15" customHeight="1" x14ac:dyDescent="0.2">
      <c r="B64" s="261"/>
      <c r="C64" s="262"/>
      <c r="D64" s="262"/>
      <c r="E64" s="262"/>
      <c r="F64" s="262"/>
      <c r="G64" s="263"/>
    </row>
    <row r="65" spans="2:7" ht="15" customHeight="1" x14ac:dyDescent="0.2">
      <c r="B65" s="261"/>
      <c r="C65" s="262"/>
      <c r="D65" s="262"/>
      <c r="E65" s="262"/>
      <c r="F65" s="262"/>
      <c r="G65" s="263"/>
    </row>
    <row r="66" spans="2:7" ht="15" customHeight="1" x14ac:dyDescent="0.2">
      <c r="B66" s="261"/>
      <c r="C66" s="262"/>
      <c r="D66" s="262"/>
      <c r="E66" s="262"/>
      <c r="F66" s="262"/>
      <c r="G66" s="263"/>
    </row>
    <row r="67" spans="2:7" ht="15" customHeight="1" thickBot="1" x14ac:dyDescent="0.25">
      <c r="B67" s="71"/>
      <c r="C67" s="72"/>
      <c r="D67" s="72"/>
      <c r="E67" s="72"/>
      <c r="F67" s="72"/>
      <c r="G67" s="91"/>
    </row>
    <row r="68" spans="2:7" ht="15" customHeight="1" x14ac:dyDescent="0.2">
      <c r="B68" s="241" t="s">
        <v>226</v>
      </c>
      <c r="C68" s="242"/>
      <c r="D68" s="242"/>
      <c r="E68" s="242"/>
      <c r="F68" s="242"/>
      <c r="G68" s="243"/>
    </row>
    <row r="69" spans="2:7" ht="15" customHeight="1" x14ac:dyDescent="0.2">
      <c r="B69" s="138"/>
      <c r="C69" s="139"/>
      <c r="D69" s="139"/>
      <c r="E69" s="139"/>
      <c r="F69" s="139"/>
      <c r="G69" s="140"/>
    </row>
    <row r="70" spans="2:7" ht="15" customHeight="1" x14ac:dyDescent="0.2">
      <c r="B70" s="138"/>
      <c r="C70" s="139"/>
      <c r="D70" s="139"/>
      <c r="E70" s="139"/>
      <c r="F70" s="139"/>
      <c r="G70" s="140"/>
    </row>
    <row r="71" spans="2:7" ht="15" customHeight="1" x14ac:dyDescent="0.2">
      <c r="B71" s="138"/>
      <c r="C71" s="139"/>
      <c r="D71" s="139"/>
      <c r="E71" s="139"/>
      <c r="F71" s="139"/>
      <c r="G71" s="140"/>
    </row>
    <row r="72" spans="2:7" ht="15" customHeight="1" x14ac:dyDescent="0.2">
      <c r="B72" s="138"/>
      <c r="C72" s="139"/>
      <c r="D72" s="139"/>
      <c r="E72" s="139"/>
      <c r="F72" s="139"/>
      <c r="G72" s="140"/>
    </row>
    <row r="73" spans="2:7" ht="15" customHeight="1" x14ac:dyDescent="0.2">
      <c r="B73" s="138"/>
      <c r="C73" s="139"/>
      <c r="D73" s="139"/>
      <c r="E73" s="139"/>
      <c r="F73" s="139"/>
      <c r="G73" s="140"/>
    </row>
    <row r="74" spans="2:7" ht="15" customHeight="1" x14ac:dyDescent="0.2">
      <c r="B74" s="138"/>
      <c r="C74" s="139"/>
      <c r="D74" s="139"/>
      <c r="E74" s="139"/>
      <c r="F74" s="139"/>
      <c r="G74" s="140"/>
    </row>
    <row r="75" spans="2:7" ht="15" customHeight="1" x14ac:dyDescent="0.2">
      <c r="B75" s="138"/>
      <c r="C75" s="139"/>
      <c r="D75" s="139"/>
      <c r="E75" s="139"/>
      <c r="F75" s="139"/>
      <c r="G75" s="140"/>
    </row>
    <row r="76" spans="2:7" ht="15" customHeight="1" x14ac:dyDescent="0.2">
      <c r="B76" s="138"/>
      <c r="C76" s="139"/>
      <c r="D76" s="139"/>
      <c r="E76" s="139"/>
      <c r="F76" s="139"/>
      <c r="G76" s="140"/>
    </row>
    <row r="77" spans="2:7" ht="15" customHeight="1" x14ac:dyDescent="0.2">
      <c r="B77" s="138"/>
      <c r="C77" s="139"/>
      <c r="D77" s="139"/>
      <c r="E77" s="139"/>
      <c r="F77" s="139"/>
      <c r="G77" s="140"/>
    </row>
    <row r="78" spans="2:7" ht="15" customHeight="1" x14ac:dyDescent="0.2">
      <c r="B78" s="138"/>
      <c r="C78" s="139"/>
      <c r="D78" s="139"/>
      <c r="E78" s="139"/>
      <c r="F78" s="139"/>
      <c r="G78" s="140"/>
    </row>
    <row r="79" spans="2:7" ht="15" customHeight="1" x14ac:dyDescent="0.2">
      <c r="B79" s="138"/>
      <c r="C79" s="139"/>
      <c r="D79" s="139"/>
      <c r="E79" s="139"/>
      <c r="F79" s="139"/>
      <c r="G79" s="140"/>
    </row>
    <row r="80" spans="2:7" ht="15" customHeight="1" x14ac:dyDescent="0.2">
      <c r="B80" s="138"/>
      <c r="C80" s="139"/>
      <c r="D80" s="139"/>
      <c r="E80" s="139"/>
      <c r="F80" s="139"/>
      <c r="G80" s="140"/>
    </row>
    <row r="81" spans="1:9" ht="15" customHeight="1" x14ac:dyDescent="0.2">
      <c r="B81" s="138"/>
      <c r="C81" s="139"/>
      <c r="D81" s="139"/>
      <c r="E81" s="139"/>
      <c r="F81" s="139"/>
      <c r="G81" s="140"/>
    </row>
    <row r="82" spans="1:9" ht="15" customHeight="1" x14ac:dyDescent="0.2">
      <c r="A82" s="141"/>
      <c r="B82" s="138"/>
      <c r="C82" s="139"/>
      <c r="D82" s="139"/>
      <c r="E82" s="139"/>
      <c r="F82" s="139"/>
      <c r="G82" s="140"/>
      <c r="H82" s="141"/>
      <c r="I82" s="141"/>
    </row>
    <row r="83" spans="1:9" ht="15" customHeight="1" x14ac:dyDescent="0.2">
      <c r="B83" s="138"/>
      <c r="C83" s="139"/>
      <c r="D83" s="139"/>
      <c r="E83" s="139"/>
      <c r="F83" s="139"/>
      <c r="G83" s="140"/>
    </row>
    <row r="84" spans="1:9" ht="15" customHeight="1" x14ac:dyDescent="0.2">
      <c r="B84" s="138"/>
      <c r="C84" s="139"/>
      <c r="D84" s="139"/>
      <c r="E84" s="139"/>
      <c r="F84" s="139"/>
      <c r="G84" s="140"/>
    </row>
    <row r="85" spans="1:9" ht="15" customHeight="1" x14ac:dyDescent="0.2">
      <c r="B85" s="138"/>
      <c r="C85" s="139"/>
      <c r="D85" s="139"/>
      <c r="E85" s="139"/>
      <c r="F85" s="139"/>
      <c r="G85" s="140"/>
    </row>
    <row r="86" spans="1:9" ht="15" customHeight="1" x14ac:dyDescent="0.2">
      <c r="B86" s="138"/>
      <c r="C86" s="139"/>
      <c r="D86" s="139"/>
      <c r="E86" s="139"/>
      <c r="F86" s="139"/>
      <c r="G86" s="140"/>
    </row>
    <row r="87" spans="1:9" ht="15" customHeight="1" x14ac:dyDescent="0.2">
      <c r="B87" s="138"/>
      <c r="C87" s="139"/>
      <c r="D87" s="139"/>
      <c r="E87" s="139"/>
      <c r="F87" s="139"/>
      <c r="G87" s="140"/>
    </row>
    <row r="88" spans="1:9" ht="15" customHeight="1" x14ac:dyDescent="0.2">
      <c r="B88" s="138"/>
      <c r="C88" s="139"/>
      <c r="D88" s="139"/>
      <c r="E88" s="139"/>
      <c r="F88" s="139"/>
      <c r="G88" s="140"/>
    </row>
    <row r="89" spans="1:9" ht="15" customHeight="1" x14ac:dyDescent="0.2">
      <c r="B89" s="138"/>
      <c r="C89" s="139"/>
      <c r="D89" s="139"/>
      <c r="E89" s="139"/>
      <c r="F89" s="139"/>
      <c r="G89" s="140"/>
    </row>
    <row r="90" spans="1:9" ht="15" customHeight="1" x14ac:dyDescent="0.2">
      <c r="B90" s="138"/>
      <c r="C90" s="139"/>
      <c r="D90" s="139"/>
      <c r="E90" s="139"/>
      <c r="F90" s="139"/>
      <c r="G90" s="140"/>
    </row>
    <row r="91" spans="1:9" ht="15" customHeight="1" x14ac:dyDescent="0.2">
      <c r="B91" s="138"/>
      <c r="C91" s="139"/>
      <c r="D91" s="139"/>
      <c r="E91" s="139"/>
      <c r="F91" s="139"/>
      <c r="G91" s="140"/>
    </row>
    <row r="92" spans="1:9" ht="15" customHeight="1" x14ac:dyDescent="0.2">
      <c r="B92" s="138"/>
      <c r="C92" s="139"/>
      <c r="D92" s="139"/>
      <c r="E92" s="139"/>
      <c r="F92" s="139"/>
      <c r="G92" s="140"/>
    </row>
    <row r="93" spans="1:9" ht="15" customHeight="1" x14ac:dyDescent="0.2">
      <c r="B93" s="138"/>
      <c r="C93" s="139"/>
      <c r="D93" s="139"/>
      <c r="E93" s="139"/>
      <c r="F93" s="139"/>
      <c r="G93" s="140"/>
    </row>
    <row r="94" spans="1:9" ht="15" customHeight="1" x14ac:dyDescent="0.2">
      <c r="B94" s="138"/>
      <c r="C94" s="139"/>
      <c r="D94" s="139"/>
      <c r="E94" s="139"/>
      <c r="F94" s="139"/>
      <c r="G94" s="140"/>
    </row>
    <row r="95" spans="1:9" ht="15" customHeight="1" x14ac:dyDescent="0.2">
      <c r="B95" s="138"/>
      <c r="C95" s="139"/>
      <c r="D95" s="139"/>
      <c r="E95" s="139"/>
      <c r="F95" s="139"/>
      <c r="G95" s="140"/>
    </row>
    <row r="96" spans="1:9" ht="15" customHeight="1" x14ac:dyDescent="0.2">
      <c r="B96" s="138"/>
      <c r="C96" s="139"/>
      <c r="D96" s="139"/>
      <c r="E96" s="139"/>
      <c r="F96" s="139"/>
      <c r="G96" s="140"/>
    </row>
    <row r="97" spans="2:7" ht="15" customHeight="1" thickBot="1" x14ac:dyDescent="0.25">
      <c r="B97" s="142"/>
      <c r="C97" s="143"/>
      <c r="D97" s="143"/>
      <c r="E97" s="143"/>
      <c r="F97" s="143"/>
      <c r="G97" s="144"/>
    </row>
    <row r="98" spans="2:7" ht="15.75" x14ac:dyDescent="0.2">
      <c r="B98" s="241" t="s">
        <v>246</v>
      </c>
      <c r="C98" s="242"/>
      <c r="D98" s="242"/>
      <c r="E98" s="242"/>
      <c r="F98" s="242"/>
      <c r="G98" s="243"/>
    </row>
    <row r="99" spans="2:7" x14ac:dyDescent="0.2">
      <c r="B99" s="369"/>
      <c r="C99" s="370"/>
      <c r="D99" s="370"/>
      <c r="E99" s="370"/>
      <c r="F99" s="370"/>
      <c r="G99" s="371"/>
    </row>
    <row r="100" spans="2:7" x14ac:dyDescent="0.2">
      <c r="B100" s="369"/>
      <c r="C100" s="370"/>
      <c r="D100" s="370"/>
      <c r="E100" s="370"/>
      <c r="F100" s="370"/>
      <c r="G100" s="371"/>
    </row>
    <row r="101" spans="2:7" x14ac:dyDescent="0.2">
      <c r="B101" s="369"/>
      <c r="C101" s="370"/>
      <c r="D101" s="370"/>
      <c r="E101" s="370"/>
      <c r="F101" s="370"/>
      <c r="G101" s="371"/>
    </row>
    <row r="102" spans="2:7" x14ac:dyDescent="0.2">
      <c r="B102" s="369"/>
      <c r="C102" s="370"/>
      <c r="D102" s="370"/>
      <c r="E102" s="370"/>
      <c r="F102" s="370"/>
      <c r="G102" s="371"/>
    </row>
    <row r="103" spans="2:7" x14ac:dyDescent="0.2">
      <c r="B103" s="369"/>
      <c r="C103" s="370"/>
      <c r="D103" s="370"/>
      <c r="E103" s="370"/>
      <c r="F103" s="370"/>
      <c r="G103" s="371"/>
    </row>
    <row r="104" spans="2:7" x14ac:dyDescent="0.2">
      <c r="B104" s="369"/>
      <c r="C104" s="370"/>
      <c r="D104" s="370"/>
      <c r="E104" s="370"/>
      <c r="F104" s="370"/>
      <c r="G104" s="371"/>
    </row>
    <row r="105" spans="2:7" x14ac:dyDescent="0.2">
      <c r="B105" s="369"/>
      <c r="C105" s="370"/>
      <c r="D105" s="370"/>
      <c r="E105" s="370"/>
      <c r="F105" s="370"/>
      <c r="G105" s="371"/>
    </row>
    <row r="106" spans="2:7" x14ac:dyDescent="0.2">
      <c r="B106" s="369"/>
      <c r="C106" s="370"/>
      <c r="D106" s="370"/>
      <c r="E106" s="370"/>
      <c r="F106" s="370"/>
      <c r="G106" s="371"/>
    </row>
    <row r="107" spans="2:7" x14ac:dyDescent="0.2">
      <c r="B107" s="369"/>
      <c r="C107" s="370"/>
      <c r="D107" s="370"/>
      <c r="E107" s="370"/>
      <c r="F107" s="370"/>
      <c r="G107" s="371"/>
    </row>
    <row r="108" spans="2:7" x14ac:dyDescent="0.2">
      <c r="B108" s="369"/>
      <c r="C108" s="370"/>
      <c r="D108" s="370"/>
      <c r="E108" s="370"/>
      <c r="F108" s="370"/>
      <c r="G108" s="371"/>
    </row>
    <row r="109" spans="2:7" x14ac:dyDescent="0.2">
      <c r="B109" s="369"/>
      <c r="C109" s="370"/>
      <c r="D109" s="370"/>
      <c r="E109" s="370"/>
      <c r="F109" s="370"/>
      <c r="G109" s="371"/>
    </row>
    <row r="110" spans="2:7" x14ac:dyDescent="0.2">
      <c r="B110" s="369"/>
      <c r="C110" s="370"/>
      <c r="D110" s="370"/>
      <c r="E110" s="370"/>
      <c r="F110" s="370"/>
      <c r="G110" s="371"/>
    </row>
    <row r="111" spans="2:7" x14ac:dyDescent="0.2">
      <c r="B111" s="369"/>
      <c r="C111" s="370"/>
      <c r="D111" s="370"/>
      <c r="E111" s="370"/>
      <c r="F111" s="370"/>
      <c r="G111" s="371"/>
    </row>
    <row r="112" spans="2:7" x14ac:dyDescent="0.2">
      <c r="B112" s="369"/>
      <c r="C112" s="370"/>
      <c r="D112" s="370"/>
      <c r="E112" s="370"/>
      <c r="F112" s="370"/>
      <c r="G112" s="371"/>
    </row>
    <row r="113" spans="2:7" x14ac:dyDescent="0.2">
      <c r="B113" s="369"/>
      <c r="C113" s="370"/>
      <c r="D113" s="370"/>
      <c r="E113" s="370"/>
      <c r="F113" s="370"/>
      <c r="G113" s="371"/>
    </row>
    <row r="114" spans="2:7" x14ac:dyDescent="0.2">
      <c r="B114" s="369"/>
      <c r="C114" s="370"/>
      <c r="D114" s="370"/>
      <c r="E114" s="370"/>
      <c r="F114" s="370"/>
      <c r="G114" s="371"/>
    </row>
    <row r="115" spans="2:7" x14ac:dyDescent="0.2">
      <c r="B115" s="369"/>
      <c r="C115" s="370"/>
      <c r="D115" s="370"/>
      <c r="E115" s="370"/>
      <c r="F115" s="370"/>
      <c r="G115" s="371"/>
    </row>
    <row r="116" spans="2:7" x14ac:dyDescent="0.2">
      <c r="B116" s="369"/>
      <c r="C116" s="370"/>
      <c r="D116" s="370"/>
      <c r="E116" s="370"/>
      <c r="F116" s="370"/>
      <c r="G116" s="371"/>
    </row>
    <row r="117" spans="2:7" x14ac:dyDescent="0.2">
      <c r="B117" s="369"/>
      <c r="C117" s="370"/>
      <c r="D117" s="370"/>
      <c r="E117" s="370"/>
      <c r="F117" s="370"/>
      <c r="G117" s="371"/>
    </row>
    <row r="118" spans="2:7" x14ac:dyDescent="0.2">
      <c r="B118" s="369"/>
      <c r="C118" s="370"/>
      <c r="D118" s="370"/>
      <c r="E118" s="370"/>
      <c r="F118" s="370"/>
      <c r="G118" s="371"/>
    </row>
    <row r="119" spans="2:7" x14ac:dyDescent="0.2">
      <c r="B119" s="369"/>
      <c r="C119" s="370"/>
      <c r="D119" s="370"/>
      <c r="E119" s="370"/>
      <c r="F119" s="370"/>
      <c r="G119" s="371"/>
    </row>
    <row r="120" spans="2:7" x14ac:dyDescent="0.2">
      <c r="B120" s="369"/>
      <c r="C120" s="370"/>
      <c r="D120" s="370"/>
      <c r="E120" s="370"/>
      <c r="F120" s="370"/>
      <c r="G120" s="371"/>
    </row>
    <row r="121" spans="2:7" x14ac:dyDescent="0.2">
      <c r="B121" s="369"/>
      <c r="C121" s="370"/>
      <c r="D121" s="370"/>
      <c r="E121" s="370"/>
      <c r="F121" s="370"/>
      <c r="G121" s="371"/>
    </row>
    <row r="122" spans="2:7" x14ac:dyDescent="0.2">
      <c r="B122" s="369"/>
      <c r="C122" s="370"/>
      <c r="D122" s="370"/>
      <c r="E122" s="370"/>
      <c r="F122" s="370"/>
      <c r="G122" s="371"/>
    </row>
    <row r="123" spans="2:7" x14ac:dyDescent="0.2">
      <c r="B123" s="369"/>
      <c r="C123" s="370"/>
      <c r="D123" s="370"/>
      <c r="E123" s="370"/>
      <c r="F123" s="370"/>
      <c r="G123" s="371"/>
    </row>
    <row r="124" spans="2:7" x14ac:dyDescent="0.2">
      <c r="B124" s="369"/>
      <c r="C124" s="370"/>
      <c r="D124" s="370"/>
      <c r="E124" s="370"/>
      <c r="F124" s="370"/>
      <c r="G124" s="371"/>
    </row>
    <row r="125" spans="2:7" x14ac:dyDescent="0.2">
      <c r="B125" s="369"/>
      <c r="C125" s="370"/>
      <c r="D125" s="370"/>
      <c r="E125" s="370"/>
      <c r="F125" s="370"/>
      <c r="G125" s="371"/>
    </row>
    <row r="126" spans="2:7" x14ac:dyDescent="0.2">
      <c r="B126" s="369"/>
      <c r="C126" s="370"/>
      <c r="D126" s="370"/>
      <c r="E126" s="370"/>
      <c r="F126" s="370"/>
      <c r="G126" s="371"/>
    </row>
    <row r="127" spans="2:7" x14ac:dyDescent="0.2">
      <c r="B127" s="369"/>
      <c r="C127" s="370"/>
      <c r="D127" s="370"/>
      <c r="E127" s="370"/>
      <c r="F127" s="370"/>
      <c r="G127" s="371"/>
    </row>
    <row r="128" spans="2:7" x14ac:dyDescent="0.2">
      <c r="B128" s="369"/>
      <c r="C128" s="370"/>
      <c r="D128" s="370"/>
      <c r="E128" s="370"/>
      <c r="F128" s="370"/>
      <c r="G128" s="371"/>
    </row>
    <row r="129" spans="2:7" x14ac:dyDescent="0.2">
      <c r="B129" s="369"/>
      <c r="C129" s="370"/>
      <c r="D129" s="370"/>
      <c r="E129" s="370"/>
      <c r="F129" s="370"/>
      <c r="G129" s="371"/>
    </row>
    <row r="130" spans="2:7" ht="15.75" thickBot="1" x14ac:dyDescent="0.25">
      <c r="B130" s="372"/>
      <c r="C130" s="373"/>
      <c r="D130" s="373"/>
      <c r="E130" s="373"/>
      <c r="F130" s="373"/>
      <c r="G130" s="374"/>
    </row>
  </sheetData>
  <sheetProtection password="EF0D" sheet="1" objects="1" scenarios="1"/>
  <mergeCells count="10">
    <mergeCell ref="B98:G98"/>
    <mergeCell ref="B99:G130"/>
    <mergeCell ref="B2:G2"/>
    <mergeCell ref="B3:G5"/>
    <mergeCell ref="B49:G49"/>
    <mergeCell ref="B50:G66"/>
    <mergeCell ref="B68:G68"/>
    <mergeCell ref="B8:F8"/>
    <mergeCell ref="B9:G16"/>
    <mergeCell ref="B17:G17"/>
  </mergeCells>
  <pageMargins left="0.70866141732283472" right="0.70866141732283472" top="0.74803149606299213" bottom="0.74803149606299213" header="0.31496062992125984" footer="0.31496062992125984"/>
  <pageSetup paperSize="9" scale="69" fitToHeight="0" orientation="landscape" r:id="rId1"/>
  <headerFooter>
    <oddHeader>&amp;A</oddHeader>
    <oddFooter>Sida &amp;P av &amp;N</oddFooter>
  </headerFooter>
  <rowBreaks count="4" manualBreakCount="4">
    <brk id="16" max="16383" man="1"/>
    <brk id="47" max="16383" man="1"/>
    <brk id="67" max="16383" man="1"/>
    <brk id="97"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autoPageBreaks="0" fitToPage="1"/>
  </sheetPr>
  <dimension ref="B1:AH93"/>
  <sheetViews>
    <sheetView showGridLines="0" zoomScale="55" zoomScaleNormal="55" zoomScaleSheetLayoutView="10" workbookViewId="0">
      <pane ySplit="9" topLeftCell="A10" activePane="bottomLeft" state="frozen"/>
      <selection activeCell="B34" sqref="B34"/>
      <selection pane="bottomLeft" activeCell="D19" sqref="D19"/>
    </sheetView>
  </sheetViews>
  <sheetFormatPr defaultRowHeight="15" x14ac:dyDescent="0.2"/>
  <cols>
    <col min="1" max="1" width="2.7109375" style="13" customWidth="1"/>
    <col min="2" max="2" width="11.85546875" style="10" customWidth="1"/>
    <col min="3" max="3" width="23.85546875" style="10" customWidth="1"/>
    <col min="4" max="4" width="76.7109375" style="11" customWidth="1"/>
    <col min="5" max="5" width="26.5703125" style="10" customWidth="1"/>
    <col min="6" max="6" width="24.28515625" style="13" customWidth="1"/>
    <col min="7" max="7" width="21" style="12" customWidth="1"/>
    <col min="8" max="8" width="22.7109375" style="13" customWidth="1"/>
    <col min="9" max="9" width="23.28515625" style="10" customWidth="1"/>
    <col min="10" max="10" width="21" style="13" customWidth="1"/>
    <col min="11" max="11" width="23.28515625" style="13" customWidth="1"/>
    <col min="12" max="12" width="11.28515625" style="37" bestFit="1" customWidth="1"/>
    <col min="13" max="13" width="9.140625" style="37"/>
    <col min="14" max="14" width="9.140625" style="34"/>
    <col min="15" max="16384" width="9.140625" style="13"/>
  </cols>
  <sheetData>
    <row r="1" spans="2:34" ht="14.25" customHeight="1" thickBot="1" x14ac:dyDescent="0.25">
      <c r="B1" s="39" t="s">
        <v>249</v>
      </c>
      <c r="F1" s="10"/>
      <c r="H1" s="10"/>
      <c r="J1" s="10"/>
    </row>
    <row r="2" spans="2:34" ht="16.5" customHeight="1" thickBot="1" x14ac:dyDescent="0.3">
      <c r="B2" s="86" t="s">
        <v>21</v>
      </c>
      <c r="C2" s="87"/>
      <c r="D2" s="87"/>
      <c r="E2" s="40"/>
      <c r="F2" s="226" t="s">
        <v>305</v>
      </c>
      <c r="G2" s="88"/>
      <c r="H2" s="89"/>
      <c r="I2" s="88"/>
      <c r="J2" s="88"/>
      <c r="K2" s="89"/>
      <c r="N2" s="90"/>
      <c r="O2" s="28"/>
      <c r="P2" s="28"/>
      <c r="Q2" s="28"/>
      <c r="R2" s="28"/>
      <c r="S2" s="28"/>
      <c r="T2" s="28"/>
      <c r="U2" s="28"/>
    </row>
    <row r="3" spans="2:34" ht="23.25" customHeight="1" thickBot="1" x14ac:dyDescent="0.3">
      <c r="B3" s="399" t="s">
        <v>310</v>
      </c>
      <c r="C3" s="292"/>
      <c r="D3" s="400"/>
      <c r="E3" s="41"/>
      <c r="F3" s="159" t="s">
        <v>301</v>
      </c>
      <c r="G3" s="72"/>
      <c r="H3" s="91"/>
      <c r="I3" s="72"/>
      <c r="J3" s="72"/>
      <c r="K3" s="91"/>
      <c r="N3" s="35"/>
    </row>
    <row r="4" spans="2:34" ht="15.75" customHeight="1" thickBot="1" x14ac:dyDescent="0.25">
      <c r="B4" s="399"/>
      <c r="C4" s="292"/>
      <c r="D4" s="400"/>
      <c r="E4" s="13"/>
      <c r="G4" s="13"/>
      <c r="I4" s="13"/>
    </row>
    <row r="5" spans="2:34" ht="23.25" customHeight="1" thickBot="1" x14ac:dyDescent="0.25">
      <c r="B5" s="399"/>
      <c r="C5" s="292"/>
      <c r="D5" s="400"/>
      <c r="E5" s="404" t="str">
        <f>IF(AND(SUM(M:M)=0,SUM(L:L)=0),"Samtliga nödvändiga celler i detta arbetsblad är ifyllda","Det finns krav eller tilldelningskriterier som ej är besvarade i arbetsbladet")</f>
        <v>Det finns krav eller tilldelningskriterier som ej är besvarade i arbetsbladet</v>
      </c>
      <c r="F5" s="405"/>
      <c r="G5" s="406"/>
      <c r="H5" s="37"/>
      <c r="I5" s="13"/>
    </row>
    <row r="6" spans="2:34" ht="32.25" customHeight="1" thickBot="1" x14ac:dyDescent="0.3">
      <c r="B6" s="399"/>
      <c r="C6" s="292"/>
      <c r="D6" s="400"/>
      <c r="E6" s="407"/>
      <c r="F6" s="408"/>
      <c r="G6" s="409"/>
      <c r="H6" s="37"/>
      <c r="I6" s="92" t="s">
        <v>19</v>
      </c>
      <c r="J6" s="93">
        <f>SUM(J12:J93)</f>
        <v>0</v>
      </c>
      <c r="K6" s="93">
        <f>SUM(K12:K93)</f>
        <v>0</v>
      </c>
    </row>
    <row r="7" spans="2:34" ht="29.25" customHeight="1" thickBot="1" x14ac:dyDescent="0.3">
      <c r="B7" s="401"/>
      <c r="C7" s="402"/>
      <c r="D7" s="403"/>
      <c r="E7" s="410"/>
      <c r="F7" s="411"/>
      <c r="G7" s="412"/>
      <c r="H7" s="37"/>
      <c r="I7" s="92" t="s">
        <v>235</v>
      </c>
      <c r="J7" s="228">
        <f>J6/SUM(I12:I93)</f>
        <v>0</v>
      </c>
      <c r="K7" s="228">
        <f>K6/SUM(G12:G93)</f>
        <v>0</v>
      </c>
    </row>
    <row r="8" spans="2:34" ht="6" customHeight="1" thickBot="1" x14ac:dyDescent="0.25">
      <c r="B8" s="94"/>
      <c r="C8" s="94"/>
      <c r="D8" s="94"/>
      <c r="E8" s="94"/>
      <c r="F8" s="94"/>
      <c r="G8" s="94"/>
      <c r="I8" s="13"/>
    </row>
    <row r="9" spans="2:34" ht="92.25" customHeight="1" thickBot="1" x14ac:dyDescent="0.25">
      <c r="B9" s="95" t="s">
        <v>16</v>
      </c>
      <c r="C9" s="95" t="s">
        <v>308</v>
      </c>
      <c r="D9" s="95" t="s">
        <v>268</v>
      </c>
      <c r="E9" s="95" t="s">
        <v>309</v>
      </c>
      <c r="F9" s="95" t="s">
        <v>306</v>
      </c>
      <c r="G9" s="95" t="s">
        <v>290</v>
      </c>
      <c r="H9" s="95" t="s">
        <v>307</v>
      </c>
      <c r="I9" s="95" t="s">
        <v>291</v>
      </c>
      <c r="J9" s="96" t="s">
        <v>269</v>
      </c>
      <c r="K9" s="96" t="s">
        <v>270</v>
      </c>
      <c r="L9" s="38"/>
      <c r="M9" s="38"/>
      <c r="N9" s="35"/>
      <c r="O9" s="14"/>
      <c r="P9" s="14"/>
      <c r="Q9" s="14"/>
      <c r="R9" s="14"/>
      <c r="S9" s="14"/>
      <c r="T9" s="14"/>
      <c r="U9" s="14"/>
      <c r="V9" s="14"/>
      <c r="W9" s="14"/>
      <c r="X9" s="14"/>
      <c r="Y9" s="14"/>
      <c r="Z9" s="14"/>
      <c r="AA9" s="14"/>
      <c r="AB9" s="14"/>
      <c r="AC9" s="14"/>
      <c r="AE9" s="14"/>
      <c r="AF9" s="14"/>
      <c r="AG9" s="14"/>
      <c r="AH9" s="14"/>
    </row>
    <row r="10" spans="2:34" ht="50.1" customHeight="1" thickBot="1" x14ac:dyDescent="0.25">
      <c r="B10" s="213" t="s">
        <v>64</v>
      </c>
      <c r="C10" s="214"/>
      <c r="D10" s="213"/>
      <c r="E10" s="136"/>
      <c r="F10" s="136"/>
      <c r="G10" s="215"/>
      <c r="H10" s="136"/>
      <c r="I10" s="136"/>
      <c r="J10" s="136"/>
      <c r="K10" s="136"/>
      <c r="L10" s="38"/>
      <c r="M10" s="38"/>
      <c r="N10" s="35"/>
      <c r="P10" s="14"/>
      <c r="Q10" s="14"/>
      <c r="R10" s="14"/>
      <c r="S10" s="14"/>
      <c r="T10" s="14"/>
      <c r="U10" s="14"/>
      <c r="V10" s="14"/>
      <c r="W10" s="14"/>
      <c r="X10" s="14"/>
      <c r="Y10" s="14"/>
      <c r="Z10" s="14"/>
      <c r="AA10" s="14"/>
      <c r="AB10" s="14"/>
      <c r="AC10" s="14"/>
      <c r="AD10" s="14"/>
      <c r="AE10" s="14"/>
      <c r="AF10" s="14"/>
      <c r="AG10" s="14"/>
      <c r="AH10" s="14"/>
    </row>
    <row r="11" spans="2:34" ht="42.75" customHeight="1" thickBot="1" x14ac:dyDescent="0.25">
      <c r="B11" s="397" t="s">
        <v>232</v>
      </c>
      <c r="C11" s="398"/>
      <c r="D11" s="396" t="s">
        <v>65</v>
      </c>
      <c r="E11" s="396"/>
      <c r="F11" s="396"/>
      <c r="G11" s="396"/>
      <c r="H11" s="396"/>
      <c r="I11" s="396"/>
      <c r="J11" s="218"/>
      <c r="K11" s="219"/>
      <c r="L11" s="38"/>
      <c r="M11" s="38"/>
      <c r="N11" s="35"/>
      <c r="P11" s="14"/>
      <c r="Q11" s="14"/>
      <c r="R11" s="14"/>
      <c r="S11" s="14"/>
      <c r="T11" s="14"/>
      <c r="U11" s="14"/>
      <c r="V11" s="14"/>
      <c r="W11" s="14"/>
      <c r="X11" s="14"/>
      <c r="Y11" s="14"/>
      <c r="Z11" s="14"/>
      <c r="AA11" s="14"/>
      <c r="AB11" s="14"/>
      <c r="AC11" s="14"/>
      <c r="AD11" s="14"/>
      <c r="AE11" s="14"/>
      <c r="AF11" s="14"/>
      <c r="AG11" s="14"/>
      <c r="AH11" s="14"/>
    </row>
    <row r="12" spans="2:34" ht="69.95" customHeight="1" x14ac:dyDescent="0.2">
      <c r="B12" s="119" t="s">
        <v>66</v>
      </c>
      <c r="C12" s="120" t="s">
        <v>311</v>
      </c>
      <c r="D12" s="121" t="s">
        <v>67</v>
      </c>
      <c r="E12" s="119" t="s">
        <v>0</v>
      </c>
      <c r="F12" s="100"/>
      <c r="G12" s="122"/>
      <c r="H12" s="100"/>
      <c r="I12" s="216">
        <v>1</v>
      </c>
      <c r="J12" s="217">
        <f t="shared" ref="J12:J75" si="0">IF(F12="Ja",IF(H12="Ja",I12,0),0)</f>
        <v>0</v>
      </c>
      <c r="K12" s="217">
        <f t="shared" ref="K12:K75" si="1">IF(F12="Ja",IF(H12="Ja",G12,G12),0)</f>
        <v>0</v>
      </c>
      <c r="L12" s="38">
        <f t="shared" ref="L12:L75" si="2">IF(F12="Ja",0,1)</f>
        <v>1</v>
      </c>
      <c r="M12" s="38">
        <f>IF(AND(F12="Ja",H12=""),1,0)</f>
        <v>0</v>
      </c>
      <c r="N12" s="35"/>
      <c r="P12" s="14"/>
      <c r="Q12" s="14"/>
      <c r="R12" s="14"/>
      <c r="S12" s="14"/>
      <c r="T12" s="14"/>
      <c r="U12" s="14"/>
      <c r="V12" s="14"/>
      <c r="W12" s="14"/>
      <c r="X12" s="14"/>
      <c r="Y12" s="14"/>
      <c r="Z12" s="14"/>
      <c r="AA12" s="14"/>
      <c r="AB12" s="14"/>
      <c r="AC12" s="14"/>
      <c r="AD12" s="14"/>
      <c r="AE12" s="14"/>
      <c r="AF12" s="14"/>
      <c r="AG12" s="14"/>
      <c r="AH12" s="14"/>
    </row>
    <row r="13" spans="2:34" ht="69.95" customHeight="1" x14ac:dyDescent="0.2">
      <c r="B13" s="97" t="s">
        <v>68</v>
      </c>
      <c r="C13" s="120" t="s">
        <v>311</v>
      </c>
      <c r="D13" s="99" t="s">
        <v>69</v>
      </c>
      <c r="E13" s="97" t="s">
        <v>0</v>
      </c>
      <c r="F13" s="100"/>
      <c r="G13" s="101"/>
      <c r="H13" s="100"/>
      <c r="I13" s="102">
        <v>1</v>
      </c>
      <c r="J13" s="103">
        <f t="shared" si="0"/>
        <v>0</v>
      </c>
      <c r="K13" s="103">
        <f t="shared" si="1"/>
        <v>0</v>
      </c>
      <c r="L13" s="38">
        <f t="shared" si="2"/>
        <v>1</v>
      </c>
      <c r="M13" s="38">
        <f t="shared" ref="M13:M76" si="3">IF(AND(F13="Ja",H13=""),1,0)</f>
        <v>0</v>
      </c>
      <c r="N13" s="35"/>
      <c r="P13" s="14"/>
      <c r="Q13" s="14"/>
      <c r="R13" s="14"/>
      <c r="S13" s="14"/>
      <c r="T13" s="14"/>
      <c r="U13" s="14"/>
      <c r="V13" s="14"/>
      <c r="W13" s="14"/>
      <c r="X13" s="14"/>
      <c r="Y13" s="14"/>
      <c r="Z13" s="14"/>
      <c r="AA13" s="14"/>
      <c r="AB13" s="14"/>
      <c r="AC13" s="14"/>
      <c r="AD13" s="14"/>
      <c r="AE13" s="14"/>
      <c r="AF13" s="14"/>
      <c r="AG13" s="14"/>
      <c r="AH13" s="14"/>
    </row>
    <row r="14" spans="2:34" ht="69.95" customHeight="1" x14ac:dyDescent="0.2">
      <c r="B14" s="97" t="s">
        <v>70</v>
      </c>
      <c r="C14" s="120" t="s">
        <v>311</v>
      </c>
      <c r="D14" s="99" t="s">
        <v>71</v>
      </c>
      <c r="E14" s="97" t="s">
        <v>0</v>
      </c>
      <c r="F14" s="100"/>
      <c r="G14" s="101"/>
      <c r="H14" s="100"/>
      <c r="I14" s="102">
        <v>1</v>
      </c>
      <c r="J14" s="103">
        <f t="shared" si="0"/>
        <v>0</v>
      </c>
      <c r="K14" s="103">
        <f t="shared" si="1"/>
        <v>0</v>
      </c>
      <c r="L14" s="38">
        <f t="shared" si="2"/>
        <v>1</v>
      </c>
      <c r="M14" s="38">
        <f t="shared" si="3"/>
        <v>0</v>
      </c>
      <c r="N14" s="35"/>
      <c r="P14" s="14"/>
      <c r="Q14" s="14"/>
      <c r="R14" s="14"/>
      <c r="S14" s="14"/>
      <c r="T14" s="14"/>
      <c r="U14" s="14"/>
      <c r="V14" s="14"/>
      <c r="W14" s="14"/>
      <c r="X14" s="14"/>
      <c r="Y14" s="14"/>
      <c r="Z14" s="14"/>
      <c r="AA14" s="14"/>
      <c r="AB14" s="14"/>
      <c r="AC14" s="14"/>
      <c r="AD14" s="14"/>
      <c r="AE14" s="14"/>
      <c r="AF14" s="14"/>
      <c r="AG14" s="14"/>
      <c r="AH14" s="14"/>
    </row>
    <row r="15" spans="2:34" ht="69.95" customHeight="1" x14ac:dyDescent="0.2">
      <c r="B15" s="97" t="s">
        <v>72</v>
      </c>
      <c r="C15" s="120" t="s">
        <v>311</v>
      </c>
      <c r="D15" s="104" t="s">
        <v>73</v>
      </c>
      <c r="E15" s="98" t="s">
        <v>0</v>
      </c>
      <c r="F15" s="100"/>
      <c r="G15" s="101"/>
      <c r="H15" s="100"/>
      <c r="I15" s="102">
        <v>1</v>
      </c>
      <c r="J15" s="103">
        <f t="shared" si="0"/>
        <v>0</v>
      </c>
      <c r="K15" s="103">
        <f t="shared" si="1"/>
        <v>0</v>
      </c>
      <c r="L15" s="38">
        <f t="shared" si="2"/>
        <v>1</v>
      </c>
      <c r="M15" s="38">
        <f t="shared" si="3"/>
        <v>0</v>
      </c>
      <c r="N15" s="35"/>
      <c r="P15" s="14"/>
      <c r="Q15" s="14"/>
      <c r="R15" s="14"/>
      <c r="S15" s="14"/>
      <c r="T15" s="14"/>
      <c r="U15" s="14"/>
      <c r="V15" s="14"/>
      <c r="W15" s="14"/>
      <c r="X15" s="14"/>
      <c r="Y15" s="14"/>
      <c r="Z15" s="14"/>
      <c r="AA15" s="14"/>
      <c r="AB15" s="14"/>
      <c r="AC15" s="14"/>
      <c r="AD15" s="14"/>
      <c r="AE15" s="14"/>
      <c r="AF15" s="14"/>
      <c r="AG15" s="14"/>
      <c r="AH15" s="14"/>
    </row>
    <row r="16" spans="2:34" ht="69.95" customHeight="1" x14ac:dyDescent="0.2">
      <c r="B16" s="97" t="s">
        <v>74</v>
      </c>
      <c r="C16" s="120" t="s">
        <v>311</v>
      </c>
      <c r="D16" s="99" t="s">
        <v>75</v>
      </c>
      <c r="E16" s="98" t="s">
        <v>0</v>
      </c>
      <c r="F16" s="100"/>
      <c r="G16" s="101"/>
      <c r="H16" s="100"/>
      <c r="I16" s="102">
        <v>1</v>
      </c>
      <c r="J16" s="103">
        <f t="shared" si="0"/>
        <v>0</v>
      </c>
      <c r="K16" s="103">
        <f t="shared" si="1"/>
        <v>0</v>
      </c>
      <c r="L16" s="38">
        <f t="shared" si="2"/>
        <v>1</v>
      </c>
      <c r="M16" s="38">
        <f t="shared" si="3"/>
        <v>0</v>
      </c>
      <c r="N16" s="35"/>
      <c r="P16" s="14"/>
      <c r="Q16" s="14"/>
      <c r="R16" s="14"/>
      <c r="S16" s="14"/>
      <c r="T16" s="14"/>
      <c r="U16" s="14"/>
      <c r="V16" s="14"/>
      <c r="W16" s="14"/>
      <c r="X16" s="14"/>
      <c r="Y16" s="14"/>
      <c r="Z16" s="14"/>
      <c r="AA16" s="14"/>
      <c r="AB16" s="14"/>
      <c r="AC16" s="14"/>
      <c r="AD16" s="14"/>
      <c r="AE16" s="14"/>
      <c r="AF16" s="14"/>
      <c r="AG16" s="14"/>
      <c r="AH16" s="14"/>
    </row>
    <row r="17" spans="2:34" ht="69.95" customHeight="1" x14ac:dyDescent="0.2">
      <c r="B17" s="97" t="s">
        <v>76</v>
      </c>
      <c r="C17" s="120" t="s">
        <v>311</v>
      </c>
      <c r="D17" s="99" t="s">
        <v>77</v>
      </c>
      <c r="E17" s="98" t="s">
        <v>0</v>
      </c>
      <c r="F17" s="100"/>
      <c r="G17" s="101"/>
      <c r="H17" s="100"/>
      <c r="I17" s="102">
        <v>1</v>
      </c>
      <c r="J17" s="103">
        <f t="shared" si="0"/>
        <v>0</v>
      </c>
      <c r="K17" s="103">
        <f t="shared" si="1"/>
        <v>0</v>
      </c>
      <c r="L17" s="38">
        <f t="shared" si="2"/>
        <v>1</v>
      </c>
      <c r="M17" s="38">
        <f t="shared" si="3"/>
        <v>0</v>
      </c>
      <c r="N17" s="35"/>
      <c r="P17" s="14"/>
      <c r="Q17" s="14"/>
      <c r="R17" s="14"/>
      <c r="S17" s="14"/>
      <c r="T17" s="14"/>
      <c r="U17" s="14"/>
      <c r="V17" s="14"/>
      <c r="W17" s="14"/>
      <c r="X17" s="14"/>
      <c r="Y17" s="14"/>
      <c r="Z17" s="14"/>
      <c r="AA17" s="14"/>
      <c r="AB17" s="14"/>
      <c r="AC17" s="14"/>
      <c r="AD17" s="14"/>
      <c r="AE17" s="14"/>
      <c r="AF17" s="14"/>
      <c r="AG17" s="14"/>
      <c r="AH17" s="14"/>
    </row>
    <row r="18" spans="2:34" ht="69.95" customHeight="1" x14ac:dyDescent="0.2">
      <c r="B18" s="97" t="s">
        <v>78</v>
      </c>
      <c r="C18" s="120" t="s">
        <v>311</v>
      </c>
      <c r="D18" s="104" t="s">
        <v>79</v>
      </c>
      <c r="E18" s="98" t="s">
        <v>267</v>
      </c>
      <c r="F18" s="100"/>
      <c r="G18" s="105">
        <v>21.714285714285715</v>
      </c>
      <c r="H18" s="100"/>
      <c r="I18" s="102">
        <v>1</v>
      </c>
      <c r="J18" s="103">
        <f t="shared" si="0"/>
        <v>0</v>
      </c>
      <c r="K18" s="103">
        <f t="shared" si="1"/>
        <v>0</v>
      </c>
      <c r="L18" s="106">
        <f>IF(OR(F18="Ja",F18="Nej"),0,1)</f>
        <v>1</v>
      </c>
      <c r="M18" s="38">
        <f t="shared" si="3"/>
        <v>0</v>
      </c>
      <c r="N18" s="35"/>
      <c r="P18" s="14"/>
      <c r="Q18" s="14"/>
      <c r="R18" s="14"/>
      <c r="S18" s="14"/>
      <c r="T18" s="14"/>
      <c r="U18" s="14"/>
      <c r="V18" s="14"/>
      <c r="W18" s="14"/>
      <c r="X18" s="14"/>
      <c r="Y18" s="14"/>
      <c r="Z18" s="14"/>
      <c r="AA18" s="14"/>
      <c r="AB18" s="14"/>
      <c r="AC18" s="14"/>
      <c r="AD18" s="14"/>
      <c r="AE18" s="14"/>
      <c r="AF18" s="14"/>
      <c r="AG18" s="14"/>
      <c r="AH18" s="14"/>
    </row>
    <row r="19" spans="2:34" ht="69.95" customHeight="1" x14ac:dyDescent="0.2">
      <c r="B19" s="97" t="s">
        <v>80</v>
      </c>
      <c r="C19" s="120" t="s">
        <v>311</v>
      </c>
      <c r="D19" s="231" t="s">
        <v>81</v>
      </c>
      <c r="E19" s="97" t="s">
        <v>0</v>
      </c>
      <c r="F19" s="100"/>
      <c r="G19" s="101"/>
      <c r="H19" s="100"/>
      <c r="I19" s="102">
        <v>1</v>
      </c>
      <c r="J19" s="103">
        <f t="shared" si="0"/>
        <v>0</v>
      </c>
      <c r="K19" s="103">
        <f t="shared" si="1"/>
        <v>0</v>
      </c>
      <c r="L19" s="38">
        <f t="shared" si="2"/>
        <v>1</v>
      </c>
      <c r="M19" s="38">
        <f t="shared" si="3"/>
        <v>0</v>
      </c>
      <c r="N19" s="35"/>
      <c r="P19" s="14"/>
      <c r="Q19" s="14"/>
      <c r="R19" s="14"/>
      <c r="S19" s="14"/>
      <c r="T19" s="14"/>
      <c r="U19" s="14"/>
      <c r="V19" s="14"/>
      <c r="W19" s="14"/>
      <c r="X19" s="14"/>
      <c r="Y19" s="14"/>
      <c r="Z19" s="14"/>
      <c r="AA19" s="14"/>
      <c r="AB19" s="14"/>
      <c r="AC19" s="14"/>
      <c r="AD19" s="14"/>
      <c r="AE19" s="14"/>
      <c r="AF19" s="14"/>
      <c r="AG19" s="14"/>
      <c r="AH19" s="14"/>
    </row>
    <row r="20" spans="2:34" ht="69.95" customHeight="1" x14ac:dyDescent="0.2">
      <c r="B20" s="97" t="s">
        <v>82</v>
      </c>
      <c r="C20" s="229" t="s">
        <v>311</v>
      </c>
      <c r="D20" s="99" t="s">
        <v>83</v>
      </c>
      <c r="E20" s="230" t="s">
        <v>0</v>
      </c>
      <c r="F20" s="100"/>
      <c r="G20" s="101"/>
      <c r="H20" s="100"/>
      <c r="I20" s="102">
        <v>1</v>
      </c>
      <c r="J20" s="103">
        <f t="shared" si="0"/>
        <v>0</v>
      </c>
      <c r="K20" s="103">
        <f t="shared" si="1"/>
        <v>0</v>
      </c>
      <c r="L20" s="38">
        <f t="shared" si="2"/>
        <v>1</v>
      </c>
      <c r="M20" s="38">
        <f t="shared" si="3"/>
        <v>0</v>
      </c>
      <c r="N20" s="35"/>
      <c r="P20" s="14"/>
      <c r="Q20" s="14"/>
      <c r="R20" s="14"/>
      <c r="S20" s="14"/>
      <c r="T20" s="14"/>
      <c r="U20" s="14"/>
      <c r="V20" s="14"/>
      <c r="W20" s="14"/>
      <c r="X20" s="14"/>
      <c r="Y20" s="14"/>
      <c r="Z20" s="14"/>
      <c r="AA20" s="14"/>
      <c r="AB20" s="14"/>
      <c r="AC20" s="14"/>
      <c r="AD20" s="14"/>
      <c r="AE20" s="14"/>
      <c r="AF20" s="14"/>
      <c r="AG20" s="14"/>
      <c r="AH20" s="14"/>
    </row>
    <row r="21" spans="2:34" ht="69.95" customHeight="1" x14ac:dyDescent="0.2">
      <c r="B21" s="97" t="s">
        <v>84</v>
      </c>
      <c r="C21" s="120" t="s">
        <v>311</v>
      </c>
      <c r="D21" s="121" t="s">
        <v>85</v>
      </c>
      <c r="E21" s="97" t="s">
        <v>0</v>
      </c>
      <c r="F21" s="100"/>
      <c r="G21" s="101"/>
      <c r="H21" s="100"/>
      <c r="I21" s="102">
        <v>1</v>
      </c>
      <c r="J21" s="103">
        <f t="shared" si="0"/>
        <v>0</v>
      </c>
      <c r="K21" s="103">
        <f t="shared" si="1"/>
        <v>0</v>
      </c>
      <c r="L21" s="38">
        <f t="shared" si="2"/>
        <v>1</v>
      </c>
      <c r="M21" s="38">
        <f t="shared" si="3"/>
        <v>0</v>
      </c>
      <c r="N21" s="35"/>
      <c r="P21" s="14"/>
      <c r="Q21" s="14"/>
      <c r="R21" s="14"/>
      <c r="S21" s="14"/>
      <c r="T21" s="14"/>
      <c r="U21" s="14"/>
      <c r="V21" s="14"/>
      <c r="W21" s="14"/>
      <c r="X21" s="14"/>
      <c r="Y21" s="14"/>
      <c r="Z21" s="14"/>
      <c r="AA21" s="14"/>
      <c r="AB21" s="14"/>
      <c r="AC21" s="14"/>
      <c r="AD21" s="14"/>
      <c r="AE21" s="14"/>
      <c r="AF21" s="14"/>
      <c r="AG21" s="14"/>
      <c r="AH21" s="14"/>
    </row>
    <row r="22" spans="2:34" ht="69.95" customHeight="1" x14ac:dyDescent="0.2">
      <c r="B22" s="97" t="s">
        <v>86</v>
      </c>
      <c r="C22" s="120" t="s">
        <v>311</v>
      </c>
      <c r="D22" s="99" t="s">
        <v>87</v>
      </c>
      <c r="E22" s="97" t="s">
        <v>0</v>
      </c>
      <c r="F22" s="100"/>
      <c r="G22" s="101"/>
      <c r="H22" s="100"/>
      <c r="I22" s="102">
        <v>1</v>
      </c>
      <c r="J22" s="103">
        <f t="shared" si="0"/>
        <v>0</v>
      </c>
      <c r="K22" s="103">
        <f t="shared" si="1"/>
        <v>0</v>
      </c>
      <c r="L22" s="38">
        <f t="shared" si="2"/>
        <v>1</v>
      </c>
      <c r="M22" s="38">
        <f t="shared" si="3"/>
        <v>0</v>
      </c>
      <c r="N22" s="35"/>
      <c r="P22" s="14"/>
      <c r="Q22" s="14"/>
      <c r="R22" s="14"/>
      <c r="S22" s="14"/>
      <c r="T22" s="14"/>
      <c r="U22" s="14"/>
      <c r="V22" s="14"/>
      <c r="W22" s="14"/>
      <c r="X22" s="14"/>
      <c r="Y22" s="14"/>
      <c r="Z22" s="14"/>
      <c r="AA22" s="14"/>
      <c r="AB22" s="14"/>
      <c r="AC22" s="14"/>
      <c r="AD22" s="14"/>
      <c r="AE22" s="14"/>
      <c r="AF22" s="14"/>
      <c r="AG22" s="14"/>
      <c r="AH22" s="14"/>
    </row>
    <row r="23" spans="2:34" ht="69.95" customHeight="1" x14ac:dyDescent="0.2">
      <c r="B23" s="97" t="s">
        <v>88</v>
      </c>
      <c r="C23" s="120" t="s">
        <v>311</v>
      </c>
      <c r="D23" s="104" t="s">
        <v>254</v>
      </c>
      <c r="E23" s="97" t="s">
        <v>0</v>
      </c>
      <c r="F23" s="100"/>
      <c r="G23" s="101"/>
      <c r="H23" s="100"/>
      <c r="I23" s="102">
        <v>1</v>
      </c>
      <c r="J23" s="103">
        <f t="shared" si="0"/>
        <v>0</v>
      </c>
      <c r="K23" s="103">
        <f t="shared" si="1"/>
        <v>0</v>
      </c>
      <c r="L23" s="38">
        <f t="shared" si="2"/>
        <v>1</v>
      </c>
      <c r="M23" s="38">
        <f t="shared" si="3"/>
        <v>0</v>
      </c>
      <c r="N23" s="35"/>
      <c r="P23" s="14"/>
      <c r="Q23" s="14"/>
      <c r="R23" s="14"/>
      <c r="S23" s="14"/>
      <c r="T23" s="14"/>
      <c r="U23" s="14"/>
      <c r="V23" s="14"/>
      <c r="W23" s="14"/>
      <c r="X23" s="14"/>
      <c r="Y23" s="14"/>
      <c r="Z23" s="14"/>
      <c r="AA23" s="14"/>
      <c r="AB23" s="14"/>
      <c r="AC23" s="14"/>
      <c r="AD23" s="14"/>
      <c r="AE23" s="14"/>
      <c r="AF23" s="14"/>
      <c r="AG23" s="14"/>
      <c r="AH23" s="14"/>
    </row>
    <row r="24" spans="2:34" ht="99" customHeight="1" x14ac:dyDescent="0.2">
      <c r="B24" s="97" t="s">
        <v>89</v>
      </c>
      <c r="C24" s="120" t="s">
        <v>311</v>
      </c>
      <c r="D24" s="99" t="s">
        <v>90</v>
      </c>
      <c r="E24" s="98" t="s">
        <v>0</v>
      </c>
      <c r="F24" s="100"/>
      <c r="G24" s="101"/>
      <c r="H24" s="100"/>
      <c r="I24" s="102">
        <v>1</v>
      </c>
      <c r="J24" s="103">
        <f t="shared" si="0"/>
        <v>0</v>
      </c>
      <c r="K24" s="103">
        <f t="shared" si="1"/>
        <v>0</v>
      </c>
      <c r="L24" s="38">
        <f t="shared" si="2"/>
        <v>1</v>
      </c>
      <c r="M24" s="38">
        <f t="shared" si="3"/>
        <v>0</v>
      </c>
      <c r="N24" s="35"/>
      <c r="P24" s="14"/>
      <c r="Q24" s="14"/>
      <c r="R24" s="14"/>
      <c r="S24" s="14"/>
      <c r="T24" s="14"/>
      <c r="U24" s="14"/>
      <c r="V24" s="14"/>
      <c r="W24" s="14"/>
      <c r="X24" s="14"/>
      <c r="Y24" s="14"/>
      <c r="Z24" s="14"/>
      <c r="AA24" s="14"/>
      <c r="AB24" s="14"/>
      <c r="AC24" s="14"/>
      <c r="AD24" s="14"/>
      <c r="AE24" s="14"/>
      <c r="AF24" s="14"/>
      <c r="AG24" s="14"/>
      <c r="AH24" s="14"/>
    </row>
    <row r="25" spans="2:34" ht="69.95" customHeight="1" x14ac:dyDescent="0.2">
      <c r="B25" s="97" t="s">
        <v>91</v>
      </c>
      <c r="C25" s="120" t="s">
        <v>311</v>
      </c>
      <c r="D25" s="104" t="s">
        <v>92</v>
      </c>
      <c r="E25" s="98" t="s">
        <v>0</v>
      </c>
      <c r="F25" s="100"/>
      <c r="G25" s="101"/>
      <c r="H25" s="100"/>
      <c r="I25" s="102">
        <v>1</v>
      </c>
      <c r="J25" s="103">
        <f t="shared" si="0"/>
        <v>0</v>
      </c>
      <c r="K25" s="103">
        <f t="shared" si="1"/>
        <v>0</v>
      </c>
      <c r="L25" s="38">
        <f t="shared" si="2"/>
        <v>1</v>
      </c>
      <c r="M25" s="38">
        <f t="shared" si="3"/>
        <v>0</v>
      </c>
      <c r="N25" s="35"/>
      <c r="P25" s="14"/>
      <c r="Q25" s="14"/>
      <c r="R25" s="14"/>
      <c r="S25" s="14"/>
      <c r="T25" s="14"/>
      <c r="U25" s="14"/>
      <c r="V25" s="14"/>
      <c r="W25" s="14"/>
      <c r="X25" s="14"/>
      <c r="Y25" s="14"/>
      <c r="Z25" s="14"/>
      <c r="AA25" s="14"/>
      <c r="AB25" s="14"/>
      <c r="AC25" s="14"/>
      <c r="AD25" s="14"/>
      <c r="AE25" s="14"/>
      <c r="AF25" s="14"/>
      <c r="AG25" s="14"/>
      <c r="AH25" s="14"/>
    </row>
    <row r="26" spans="2:34" ht="69.95" customHeight="1" x14ac:dyDescent="0.2">
      <c r="B26" s="97" t="s">
        <v>93</v>
      </c>
      <c r="C26" s="120" t="s">
        <v>311</v>
      </c>
      <c r="D26" s="99" t="s">
        <v>94</v>
      </c>
      <c r="E26" s="98" t="s">
        <v>0</v>
      </c>
      <c r="F26" s="100"/>
      <c r="G26" s="101"/>
      <c r="H26" s="100"/>
      <c r="I26" s="102">
        <v>1</v>
      </c>
      <c r="J26" s="103">
        <f t="shared" si="0"/>
        <v>0</v>
      </c>
      <c r="K26" s="103">
        <f t="shared" si="1"/>
        <v>0</v>
      </c>
      <c r="L26" s="38">
        <f t="shared" si="2"/>
        <v>1</v>
      </c>
      <c r="M26" s="38">
        <f t="shared" si="3"/>
        <v>0</v>
      </c>
      <c r="N26" s="35"/>
      <c r="P26" s="14"/>
      <c r="Q26" s="14"/>
      <c r="R26" s="14"/>
      <c r="S26" s="14"/>
      <c r="T26" s="14"/>
      <c r="U26" s="14"/>
      <c r="V26" s="14"/>
      <c r="W26" s="14"/>
      <c r="X26" s="14"/>
      <c r="Y26" s="14"/>
      <c r="Z26" s="14"/>
      <c r="AA26" s="14"/>
      <c r="AB26" s="14"/>
      <c r="AC26" s="14"/>
      <c r="AD26" s="14"/>
      <c r="AE26" s="14"/>
      <c r="AF26" s="14"/>
      <c r="AG26" s="14"/>
      <c r="AH26" s="14"/>
    </row>
    <row r="27" spans="2:34" ht="69.95" customHeight="1" x14ac:dyDescent="0.2">
      <c r="B27" s="97" t="s">
        <v>95</v>
      </c>
      <c r="C27" s="120" t="s">
        <v>311</v>
      </c>
      <c r="D27" s="104" t="s">
        <v>96</v>
      </c>
      <c r="E27" s="97" t="s">
        <v>0</v>
      </c>
      <c r="F27" s="100"/>
      <c r="G27" s="101"/>
      <c r="H27" s="100"/>
      <c r="I27" s="102">
        <v>1</v>
      </c>
      <c r="J27" s="103">
        <f t="shared" si="0"/>
        <v>0</v>
      </c>
      <c r="K27" s="103">
        <f t="shared" si="1"/>
        <v>0</v>
      </c>
      <c r="L27" s="38">
        <f t="shared" si="2"/>
        <v>1</v>
      </c>
      <c r="M27" s="38">
        <f t="shared" si="3"/>
        <v>0</v>
      </c>
      <c r="N27" s="35"/>
      <c r="P27" s="14"/>
      <c r="Q27" s="14"/>
      <c r="R27" s="14"/>
      <c r="S27" s="14"/>
      <c r="T27" s="14"/>
      <c r="U27" s="14"/>
      <c r="V27" s="14"/>
      <c r="W27" s="14"/>
      <c r="X27" s="14"/>
      <c r="Y27" s="14"/>
      <c r="Z27" s="14"/>
      <c r="AA27" s="14"/>
      <c r="AB27" s="14"/>
      <c r="AC27" s="14"/>
      <c r="AD27" s="14"/>
      <c r="AE27" s="14"/>
      <c r="AF27" s="14"/>
      <c r="AG27" s="14"/>
      <c r="AH27" s="14"/>
    </row>
    <row r="28" spans="2:34" ht="69.95" customHeight="1" x14ac:dyDescent="0.2">
      <c r="B28" s="97" t="s">
        <v>97</v>
      </c>
      <c r="C28" s="120" t="s">
        <v>311</v>
      </c>
      <c r="D28" s="231" t="s">
        <v>98</v>
      </c>
      <c r="E28" s="97" t="s">
        <v>0</v>
      </c>
      <c r="F28" s="100"/>
      <c r="G28" s="101"/>
      <c r="H28" s="100"/>
      <c r="I28" s="102">
        <v>1</v>
      </c>
      <c r="J28" s="103">
        <f t="shared" si="0"/>
        <v>0</v>
      </c>
      <c r="K28" s="103">
        <f t="shared" si="1"/>
        <v>0</v>
      </c>
      <c r="L28" s="38">
        <f t="shared" si="2"/>
        <v>1</v>
      </c>
      <c r="M28" s="38">
        <f t="shared" si="3"/>
        <v>0</v>
      </c>
      <c r="N28" s="35"/>
      <c r="P28" s="14"/>
      <c r="Q28" s="14"/>
      <c r="R28" s="14"/>
      <c r="S28" s="14"/>
      <c r="T28" s="14"/>
      <c r="U28" s="14"/>
      <c r="V28" s="14"/>
      <c r="W28" s="14"/>
      <c r="X28" s="14"/>
      <c r="Y28" s="14"/>
      <c r="Z28" s="14"/>
      <c r="AA28" s="14"/>
      <c r="AB28" s="14"/>
      <c r="AC28" s="14"/>
      <c r="AD28" s="14"/>
      <c r="AE28" s="14"/>
      <c r="AF28" s="14"/>
      <c r="AG28" s="14"/>
      <c r="AH28" s="14"/>
    </row>
    <row r="29" spans="2:34" ht="69.95" customHeight="1" x14ac:dyDescent="0.2">
      <c r="B29" s="97" t="s">
        <v>99</v>
      </c>
      <c r="C29" s="229" t="s">
        <v>311</v>
      </c>
      <c r="D29" s="99" t="s">
        <v>100</v>
      </c>
      <c r="E29" s="230" t="s">
        <v>0</v>
      </c>
      <c r="F29" s="100"/>
      <c r="G29" s="101"/>
      <c r="H29" s="100"/>
      <c r="I29" s="102">
        <v>1</v>
      </c>
      <c r="J29" s="103">
        <f t="shared" si="0"/>
        <v>0</v>
      </c>
      <c r="K29" s="103">
        <f t="shared" si="1"/>
        <v>0</v>
      </c>
      <c r="L29" s="38">
        <f t="shared" si="2"/>
        <v>1</v>
      </c>
      <c r="M29" s="38">
        <f t="shared" si="3"/>
        <v>0</v>
      </c>
      <c r="N29" s="35"/>
      <c r="P29" s="14"/>
      <c r="Q29" s="14"/>
      <c r="R29" s="14"/>
      <c r="S29" s="14"/>
      <c r="T29" s="14"/>
      <c r="U29" s="14"/>
      <c r="V29" s="14"/>
      <c r="W29" s="14"/>
      <c r="X29" s="14"/>
      <c r="Y29" s="14"/>
      <c r="Z29" s="14"/>
      <c r="AA29" s="14"/>
      <c r="AB29" s="14"/>
      <c r="AC29" s="14"/>
      <c r="AD29" s="14"/>
      <c r="AE29" s="14"/>
      <c r="AF29" s="14"/>
      <c r="AG29" s="14"/>
      <c r="AH29" s="14"/>
    </row>
    <row r="30" spans="2:34" ht="69.95" customHeight="1" x14ac:dyDescent="0.2">
      <c r="B30" s="97" t="s">
        <v>101</v>
      </c>
      <c r="C30" s="229" t="s">
        <v>311</v>
      </c>
      <c r="D30" s="99" t="s">
        <v>102</v>
      </c>
      <c r="E30" s="230" t="s">
        <v>0</v>
      </c>
      <c r="F30" s="100"/>
      <c r="G30" s="101"/>
      <c r="H30" s="100"/>
      <c r="I30" s="102">
        <v>1</v>
      </c>
      <c r="J30" s="103">
        <f t="shared" si="0"/>
        <v>0</v>
      </c>
      <c r="K30" s="103">
        <f t="shared" si="1"/>
        <v>0</v>
      </c>
      <c r="L30" s="38">
        <f t="shared" si="2"/>
        <v>1</v>
      </c>
      <c r="M30" s="38">
        <f t="shared" si="3"/>
        <v>0</v>
      </c>
      <c r="N30" s="35"/>
      <c r="P30" s="14"/>
      <c r="Q30" s="14"/>
      <c r="R30" s="14"/>
      <c r="S30" s="14"/>
      <c r="T30" s="14"/>
      <c r="U30" s="14"/>
      <c r="V30" s="14"/>
      <c r="W30" s="14"/>
      <c r="X30" s="14"/>
      <c r="Y30" s="14"/>
      <c r="Z30" s="14"/>
      <c r="AA30" s="14"/>
      <c r="AB30" s="14"/>
      <c r="AC30" s="14"/>
      <c r="AD30" s="14"/>
      <c r="AE30" s="14"/>
      <c r="AF30" s="14"/>
      <c r="AG30" s="14"/>
      <c r="AH30" s="14"/>
    </row>
    <row r="31" spans="2:34" ht="69.95" customHeight="1" x14ac:dyDescent="0.2">
      <c r="B31" s="97" t="s">
        <v>103</v>
      </c>
      <c r="C31" s="120" t="s">
        <v>311</v>
      </c>
      <c r="D31" s="121" t="s">
        <v>104</v>
      </c>
      <c r="E31" s="97" t="s">
        <v>0</v>
      </c>
      <c r="F31" s="100"/>
      <c r="G31" s="101"/>
      <c r="H31" s="100"/>
      <c r="I31" s="102">
        <v>1</v>
      </c>
      <c r="J31" s="103">
        <f t="shared" si="0"/>
        <v>0</v>
      </c>
      <c r="K31" s="103">
        <f t="shared" si="1"/>
        <v>0</v>
      </c>
      <c r="L31" s="38">
        <f t="shared" si="2"/>
        <v>1</v>
      </c>
      <c r="M31" s="38">
        <f t="shared" si="3"/>
        <v>0</v>
      </c>
      <c r="N31" s="35"/>
      <c r="P31" s="14"/>
      <c r="Q31" s="14"/>
      <c r="R31" s="14"/>
      <c r="S31" s="14"/>
      <c r="T31" s="14"/>
      <c r="U31" s="14"/>
      <c r="V31" s="14"/>
      <c r="W31" s="14"/>
      <c r="X31" s="14"/>
      <c r="Y31" s="14"/>
      <c r="Z31" s="14"/>
      <c r="AA31" s="14"/>
      <c r="AB31" s="14"/>
      <c r="AC31" s="14"/>
      <c r="AD31" s="14"/>
      <c r="AE31" s="14"/>
      <c r="AF31" s="14"/>
      <c r="AG31" s="14"/>
      <c r="AH31" s="14"/>
    </row>
    <row r="32" spans="2:34" ht="69.95" customHeight="1" x14ac:dyDescent="0.2">
      <c r="B32" s="97" t="s">
        <v>105</v>
      </c>
      <c r="C32" s="120" t="s">
        <v>311</v>
      </c>
      <c r="D32" s="104" t="s">
        <v>106</v>
      </c>
      <c r="E32" s="97" t="s">
        <v>0</v>
      </c>
      <c r="F32" s="100"/>
      <c r="G32" s="101"/>
      <c r="H32" s="100"/>
      <c r="I32" s="102">
        <v>1</v>
      </c>
      <c r="J32" s="103">
        <f t="shared" si="0"/>
        <v>0</v>
      </c>
      <c r="K32" s="103">
        <f t="shared" si="1"/>
        <v>0</v>
      </c>
      <c r="L32" s="38">
        <f t="shared" si="2"/>
        <v>1</v>
      </c>
      <c r="M32" s="38">
        <f t="shared" si="3"/>
        <v>0</v>
      </c>
      <c r="N32" s="35"/>
      <c r="P32" s="14"/>
      <c r="Q32" s="14"/>
      <c r="R32" s="14"/>
      <c r="S32" s="14"/>
      <c r="T32" s="14"/>
      <c r="U32" s="14"/>
      <c r="V32" s="14"/>
      <c r="W32" s="14"/>
      <c r="X32" s="14"/>
      <c r="Y32" s="14"/>
      <c r="Z32" s="14"/>
      <c r="AA32" s="14"/>
      <c r="AB32" s="14"/>
      <c r="AC32" s="14"/>
      <c r="AD32" s="14"/>
      <c r="AE32" s="14"/>
      <c r="AF32" s="14"/>
      <c r="AG32" s="14"/>
      <c r="AH32" s="14"/>
    </row>
    <row r="33" spans="2:34" ht="69.95" customHeight="1" x14ac:dyDescent="0.2">
      <c r="B33" s="97" t="s">
        <v>107</v>
      </c>
      <c r="C33" s="120" t="s">
        <v>311</v>
      </c>
      <c r="D33" s="107" t="s">
        <v>108</v>
      </c>
      <c r="E33" s="97" t="s">
        <v>0</v>
      </c>
      <c r="F33" s="100"/>
      <c r="G33" s="101"/>
      <c r="H33" s="100"/>
      <c r="I33" s="108">
        <v>1</v>
      </c>
      <c r="J33" s="103">
        <f t="shared" si="0"/>
        <v>0</v>
      </c>
      <c r="K33" s="103">
        <f t="shared" si="1"/>
        <v>0</v>
      </c>
      <c r="L33" s="38">
        <f t="shared" si="2"/>
        <v>1</v>
      </c>
      <c r="M33" s="38">
        <f t="shared" si="3"/>
        <v>0</v>
      </c>
      <c r="N33" s="35"/>
      <c r="P33" s="14"/>
      <c r="Q33" s="14"/>
      <c r="R33" s="14"/>
      <c r="S33" s="14"/>
      <c r="T33" s="14"/>
      <c r="U33" s="14"/>
      <c r="V33" s="14"/>
      <c r="W33" s="14"/>
      <c r="X33" s="14"/>
      <c r="Y33" s="14"/>
      <c r="Z33" s="14"/>
      <c r="AA33" s="14"/>
      <c r="AB33" s="14"/>
      <c r="AC33" s="14"/>
      <c r="AD33" s="14"/>
      <c r="AE33" s="14"/>
      <c r="AF33" s="14"/>
      <c r="AG33" s="14"/>
      <c r="AH33" s="14"/>
    </row>
    <row r="34" spans="2:34" ht="69.95" customHeight="1" x14ac:dyDescent="0.2">
      <c r="B34" s="97" t="s">
        <v>109</v>
      </c>
      <c r="C34" s="120" t="s">
        <v>311</v>
      </c>
      <c r="D34" s="104" t="s">
        <v>110</v>
      </c>
      <c r="E34" s="98" t="s">
        <v>267</v>
      </c>
      <c r="F34" s="100"/>
      <c r="G34" s="105">
        <v>10.857142857142858</v>
      </c>
      <c r="H34" s="100"/>
      <c r="I34" s="108">
        <v>1</v>
      </c>
      <c r="J34" s="103">
        <f t="shared" si="0"/>
        <v>0</v>
      </c>
      <c r="K34" s="103">
        <f t="shared" si="1"/>
        <v>0</v>
      </c>
      <c r="L34" s="106">
        <f>IF(OR(F34="Ja",F34="Nej"),0,1)</f>
        <v>1</v>
      </c>
      <c r="M34" s="38">
        <f t="shared" si="3"/>
        <v>0</v>
      </c>
      <c r="N34" s="35"/>
      <c r="P34" s="14"/>
      <c r="Q34" s="14"/>
      <c r="R34" s="14"/>
      <c r="S34" s="14"/>
      <c r="T34" s="14"/>
      <c r="U34" s="14"/>
      <c r="V34" s="14"/>
      <c r="W34" s="14"/>
      <c r="X34" s="14"/>
      <c r="Y34" s="14"/>
      <c r="Z34" s="14"/>
      <c r="AA34" s="14"/>
      <c r="AB34" s="14"/>
      <c r="AC34" s="14"/>
      <c r="AD34" s="14"/>
      <c r="AE34" s="14"/>
      <c r="AF34" s="14"/>
      <c r="AG34" s="14"/>
      <c r="AH34" s="14"/>
    </row>
    <row r="35" spans="2:34" ht="69.95" customHeight="1" x14ac:dyDescent="0.2">
      <c r="B35" s="97" t="s">
        <v>111</v>
      </c>
      <c r="C35" s="120" t="s">
        <v>311</v>
      </c>
      <c r="D35" s="104" t="s">
        <v>112</v>
      </c>
      <c r="E35" s="98" t="s">
        <v>0</v>
      </c>
      <c r="F35" s="100"/>
      <c r="G35" s="101"/>
      <c r="H35" s="100"/>
      <c r="I35" s="108">
        <v>1</v>
      </c>
      <c r="J35" s="103">
        <f t="shared" si="0"/>
        <v>0</v>
      </c>
      <c r="K35" s="103">
        <f t="shared" si="1"/>
        <v>0</v>
      </c>
      <c r="L35" s="38">
        <f t="shared" si="2"/>
        <v>1</v>
      </c>
      <c r="M35" s="38">
        <f t="shared" si="3"/>
        <v>0</v>
      </c>
      <c r="N35" s="35"/>
      <c r="P35" s="14"/>
      <c r="Q35" s="14"/>
      <c r="R35" s="14"/>
      <c r="S35" s="14"/>
      <c r="T35" s="14"/>
      <c r="U35" s="14"/>
      <c r="V35" s="14"/>
      <c r="W35" s="14"/>
      <c r="X35" s="14"/>
      <c r="Y35" s="14"/>
      <c r="Z35" s="14"/>
      <c r="AA35" s="14"/>
      <c r="AB35" s="14"/>
      <c r="AC35" s="14"/>
      <c r="AD35" s="14"/>
      <c r="AE35" s="14"/>
      <c r="AF35" s="14"/>
      <c r="AG35" s="14"/>
      <c r="AH35" s="14"/>
    </row>
    <row r="36" spans="2:34" ht="69.95" customHeight="1" x14ac:dyDescent="0.2">
      <c r="B36" s="97" t="s">
        <v>113</v>
      </c>
      <c r="C36" s="120" t="s">
        <v>311</v>
      </c>
      <c r="D36" s="104" t="s">
        <v>114</v>
      </c>
      <c r="E36" s="98" t="s">
        <v>0</v>
      </c>
      <c r="F36" s="100"/>
      <c r="G36" s="101"/>
      <c r="H36" s="100"/>
      <c r="I36" s="108">
        <v>1</v>
      </c>
      <c r="J36" s="103">
        <f t="shared" si="0"/>
        <v>0</v>
      </c>
      <c r="K36" s="103">
        <f t="shared" si="1"/>
        <v>0</v>
      </c>
      <c r="L36" s="38">
        <f t="shared" si="2"/>
        <v>1</v>
      </c>
      <c r="M36" s="38">
        <f t="shared" si="3"/>
        <v>0</v>
      </c>
    </row>
    <row r="37" spans="2:34" ht="92.25" customHeight="1" x14ac:dyDescent="0.2">
      <c r="B37" s="97" t="s">
        <v>115</v>
      </c>
      <c r="C37" s="120" t="s">
        <v>311</v>
      </c>
      <c r="D37" s="104" t="s">
        <v>116</v>
      </c>
      <c r="E37" s="97" t="s">
        <v>0</v>
      </c>
      <c r="F37" s="100"/>
      <c r="G37" s="101"/>
      <c r="H37" s="100"/>
      <c r="I37" s="108">
        <v>1</v>
      </c>
      <c r="J37" s="103">
        <f t="shared" si="0"/>
        <v>0</v>
      </c>
      <c r="K37" s="103">
        <f t="shared" si="1"/>
        <v>0</v>
      </c>
      <c r="L37" s="38">
        <f t="shared" si="2"/>
        <v>1</v>
      </c>
      <c r="M37" s="38">
        <f t="shared" si="3"/>
        <v>0</v>
      </c>
    </row>
    <row r="38" spans="2:34" ht="69.95" customHeight="1" x14ac:dyDescent="0.2">
      <c r="B38" s="97" t="s">
        <v>117</v>
      </c>
      <c r="C38" s="120" t="s">
        <v>311</v>
      </c>
      <c r="D38" s="109" t="s">
        <v>258</v>
      </c>
      <c r="E38" s="97" t="s">
        <v>0</v>
      </c>
      <c r="F38" s="100"/>
      <c r="G38" s="101"/>
      <c r="H38" s="100"/>
      <c r="I38" s="108">
        <v>1</v>
      </c>
      <c r="J38" s="103">
        <f t="shared" si="0"/>
        <v>0</v>
      </c>
      <c r="K38" s="103">
        <f t="shared" si="1"/>
        <v>0</v>
      </c>
      <c r="L38" s="38">
        <f t="shared" si="2"/>
        <v>1</v>
      </c>
      <c r="M38" s="38">
        <f t="shared" si="3"/>
        <v>0</v>
      </c>
    </row>
    <row r="39" spans="2:34" ht="69.95" customHeight="1" x14ac:dyDescent="0.2">
      <c r="B39" s="97" t="s">
        <v>118</v>
      </c>
      <c r="C39" s="120" t="s">
        <v>311</v>
      </c>
      <c r="D39" s="109" t="s">
        <v>43</v>
      </c>
      <c r="E39" s="98" t="s">
        <v>267</v>
      </c>
      <c r="F39" s="100"/>
      <c r="G39" s="105">
        <v>10.857142857142858</v>
      </c>
      <c r="H39" s="100"/>
      <c r="I39" s="108">
        <v>1</v>
      </c>
      <c r="J39" s="103">
        <f t="shared" si="0"/>
        <v>0</v>
      </c>
      <c r="K39" s="103">
        <f t="shared" si="1"/>
        <v>0</v>
      </c>
      <c r="L39" s="106">
        <f>IF(OR(F39="Ja",F39="Nej"),0,1)</f>
        <v>1</v>
      </c>
      <c r="M39" s="38">
        <f t="shared" si="3"/>
        <v>0</v>
      </c>
    </row>
    <row r="40" spans="2:34" ht="69.95" customHeight="1" x14ac:dyDescent="0.2">
      <c r="B40" s="97" t="s">
        <v>119</v>
      </c>
      <c r="C40" s="120" t="s">
        <v>311</v>
      </c>
      <c r="D40" s="109" t="s">
        <v>44</v>
      </c>
      <c r="E40" s="97" t="s">
        <v>0</v>
      </c>
      <c r="F40" s="100"/>
      <c r="G40" s="101"/>
      <c r="H40" s="100"/>
      <c r="I40" s="108">
        <v>1</v>
      </c>
      <c r="J40" s="103">
        <f t="shared" si="0"/>
        <v>0</v>
      </c>
      <c r="K40" s="103">
        <f t="shared" si="1"/>
        <v>0</v>
      </c>
      <c r="L40" s="38">
        <f t="shared" si="2"/>
        <v>1</v>
      </c>
      <c r="M40" s="38">
        <f t="shared" si="3"/>
        <v>0</v>
      </c>
    </row>
    <row r="41" spans="2:34" ht="69.95" customHeight="1" x14ac:dyDescent="0.2">
      <c r="B41" s="97" t="s">
        <v>120</v>
      </c>
      <c r="C41" s="120" t="s">
        <v>311</v>
      </c>
      <c r="D41" s="110" t="s">
        <v>121</v>
      </c>
      <c r="E41" s="97" t="s">
        <v>0</v>
      </c>
      <c r="F41" s="100"/>
      <c r="G41" s="101"/>
      <c r="H41" s="100"/>
      <c r="I41" s="108">
        <v>1</v>
      </c>
      <c r="J41" s="103">
        <f t="shared" si="0"/>
        <v>0</v>
      </c>
      <c r="K41" s="103">
        <f t="shared" si="1"/>
        <v>0</v>
      </c>
      <c r="L41" s="38">
        <f t="shared" si="2"/>
        <v>1</v>
      </c>
      <c r="M41" s="38">
        <f t="shared" si="3"/>
        <v>0</v>
      </c>
    </row>
    <row r="42" spans="2:34" ht="69.95" customHeight="1" thickBot="1" x14ac:dyDescent="0.25">
      <c r="B42" s="111" t="s">
        <v>122</v>
      </c>
      <c r="C42" s="120" t="s">
        <v>311</v>
      </c>
      <c r="D42" s="113" t="s">
        <v>123</v>
      </c>
      <c r="E42" s="111" t="s">
        <v>0</v>
      </c>
      <c r="F42" s="100"/>
      <c r="G42" s="114"/>
      <c r="H42" s="100"/>
      <c r="I42" s="115">
        <v>1</v>
      </c>
      <c r="J42" s="103">
        <f t="shared" si="0"/>
        <v>0</v>
      </c>
      <c r="K42" s="103">
        <f t="shared" si="1"/>
        <v>0</v>
      </c>
      <c r="L42" s="38">
        <f t="shared" si="2"/>
        <v>1</v>
      </c>
      <c r="M42" s="38">
        <f t="shared" si="3"/>
        <v>0</v>
      </c>
    </row>
    <row r="43" spans="2:34" ht="24.95" customHeight="1" thickBot="1" x14ac:dyDescent="0.3">
      <c r="B43" s="116" t="s">
        <v>124</v>
      </c>
      <c r="C43" s="117"/>
      <c r="D43" s="117"/>
      <c r="E43" s="117"/>
      <c r="F43" s="117"/>
      <c r="G43" s="117"/>
      <c r="H43" s="118"/>
      <c r="I43" s="117"/>
      <c r="J43" s="117"/>
      <c r="K43" s="117"/>
      <c r="L43" s="38"/>
      <c r="M43" s="38"/>
    </row>
    <row r="44" spans="2:34" ht="69.95" customHeight="1" x14ac:dyDescent="0.2">
      <c r="B44" s="119" t="s">
        <v>125</v>
      </c>
      <c r="C44" s="120" t="s">
        <v>126</v>
      </c>
      <c r="D44" s="121" t="s">
        <v>228</v>
      </c>
      <c r="E44" s="119" t="s">
        <v>0</v>
      </c>
      <c r="F44" s="100"/>
      <c r="G44" s="122"/>
      <c r="H44" s="100"/>
      <c r="I44" s="123">
        <v>1</v>
      </c>
      <c r="J44" s="103">
        <f t="shared" si="0"/>
        <v>0</v>
      </c>
      <c r="K44" s="103">
        <f t="shared" si="1"/>
        <v>0</v>
      </c>
      <c r="L44" s="38">
        <f t="shared" si="2"/>
        <v>1</v>
      </c>
      <c r="M44" s="38">
        <f t="shared" si="3"/>
        <v>0</v>
      </c>
    </row>
    <row r="45" spans="2:34" ht="69.95" customHeight="1" x14ac:dyDescent="0.2">
      <c r="B45" s="97" t="s">
        <v>127</v>
      </c>
      <c r="C45" s="98" t="s">
        <v>126</v>
      </c>
      <c r="D45" s="99" t="s">
        <v>128</v>
      </c>
      <c r="E45" s="97" t="s">
        <v>0</v>
      </c>
      <c r="F45" s="100"/>
      <c r="G45" s="101"/>
      <c r="H45" s="100"/>
      <c r="I45" s="108">
        <v>1</v>
      </c>
      <c r="J45" s="103">
        <f t="shared" si="0"/>
        <v>0</v>
      </c>
      <c r="K45" s="103">
        <f t="shared" si="1"/>
        <v>0</v>
      </c>
      <c r="L45" s="38">
        <f t="shared" si="2"/>
        <v>1</v>
      </c>
      <c r="M45" s="38">
        <f t="shared" si="3"/>
        <v>0</v>
      </c>
    </row>
    <row r="46" spans="2:34" ht="69.95" customHeight="1" x14ac:dyDescent="0.2">
      <c r="B46" s="97" t="s">
        <v>129</v>
      </c>
      <c r="C46" s="98" t="s">
        <v>126</v>
      </c>
      <c r="D46" s="99" t="s">
        <v>130</v>
      </c>
      <c r="E46" s="98" t="s">
        <v>0</v>
      </c>
      <c r="F46" s="100"/>
      <c r="G46" s="101"/>
      <c r="H46" s="100"/>
      <c r="I46" s="108">
        <v>1</v>
      </c>
      <c r="J46" s="103">
        <f t="shared" si="0"/>
        <v>0</v>
      </c>
      <c r="K46" s="103">
        <f t="shared" si="1"/>
        <v>0</v>
      </c>
      <c r="L46" s="38">
        <f t="shared" si="2"/>
        <v>1</v>
      </c>
      <c r="M46" s="38">
        <f t="shared" si="3"/>
        <v>0</v>
      </c>
    </row>
    <row r="47" spans="2:34" ht="69.95" customHeight="1" x14ac:dyDescent="0.2">
      <c r="B47" s="97" t="s">
        <v>131</v>
      </c>
      <c r="C47" s="98" t="s">
        <v>126</v>
      </c>
      <c r="D47" s="104" t="s">
        <v>132</v>
      </c>
      <c r="E47" s="98" t="s">
        <v>267</v>
      </c>
      <c r="F47" s="100"/>
      <c r="G47" s="105">
        <v>5.4285714285714288</v>
      </c>
      <c r="H47" s="100"/>
      <c r="I47" s="108">
        <v>1</v>
      </c>
      <c r="J47" s="103">
        <f t="shared" si="0"/>
        <v>0</v>
      </c>
      <c r="K47" s="103">
        <f t="shared" si="1"/>
        <v>0</v>
      </c>
      <c r="L47" s="106">
        <f>IF(OR(F47="Ja",F47="Nej"),0,1)</f>
        <v>1</v>
      </c>
      <c r="M47" s="38">
        <f t="shared" si="3"/>
        <v>0</v>
      </c>
    </row>
    <row r="48" spans="2:34" ht="69.95" customHeight="1" x14ac:dyDescent="0.2">
      <c r="B48" s="97" t="s">
        <v>133</v>
      </c>
      <c r="C48" s="98" t="s">
        <v>126</v>
      </c>
      <c r="D48" s="104" t="s">
        <v>62</v>
      </c>
      <c r="E48" s="124" t="s">
        <v>0</v>
      </c>
      <c r="F48" s="100"/>
      <c r="G48" s="101"/>
      <c r="H48" s="100"/>
      <c r="I48" s="108">
        <v>1</v>
      </c>
      <c r="J48" s="103">
        <f t="shared" si="0"/>
        <v>0</v>
      </c>
      <c r="K48" s="103">
        <f t="shared" si="1"/>
        <v>0</v>
      </c>
      <c r="L48" s="38">
        <f t="shared" si="2"/>
        <v>1</v>
      </c>
      <c r="M48" s="38">
        <f t="shared" si="3"/>
        <v>0</v>
      </c>
    </row>
    <row r="49" spans="2:13" ht="69.95" customHeight="1" x14ac:dyDescent="0.2">
      <c r="B49" s="97" t="s">
        <v>134</v>
      </c>
      <c r="C49" s="98" t="s">
        <v>126</v>
      </c>
      <c r="D49" s="99" t="s">
        <v>135</v>
      </c>
      <c r="E49" s="98" t="s">
        <v>0</v>
      </c>
      <c r="F49" s="100"/>
      <c r="G49" s="101"/>
      <c r="H49" s="100"/>
      <c r="I49" s="108">
        <v>1</v>
      </c>
      <c r="J49" s="103">
        <f t="shared" si="0"/>
        <v>0</v>
      </c>
      <c r="K49" s="103">
        <f t="shared" si="1"/>
        <v>0</v>
      </c>
      <c r="L49" s="38">
        <f t="shared" si="2"/>
        <v>1</v>
      </c>
      <c r="M49" s="38">
        <f t="shared" si="3"/>
        <v>0</v>
      </c>
    </row>
    <row r="50" spans="2:13" ht="69.95" customHeight="1" x14ac:dyDescent="0.2">
      <c r="B50" s="97" t="s">
        <v>136</v>
      </c>
      <c r="C50" s="98" t="s">
        <v>126</v>
      </c>
      <c r="D50" s="99" t="s">
        <v>137</v>
      </c>
      <c r="E50" s="97" t="s">
        <v>0</v>
      </c>
      <c r="F50" s="100"/>
      <c r="G50" s="101"/>
      <c r="H50" s="100"/>
      <c r="I50" s="108">
        <v>1</v>
      </c>
      <c r="J50" s="103">
        <f t="shared" si="0"/>
        <v>0</v>
      </c>
      <c r="K50" s="103">
        <f t="shared" si="1"/>
        <v>0</v>
      </c>
      <c r="L50" s="38">
        <f t="shared" si="2"/>
        <v>1</v>
      </c>
      <c r="M50" s="38">
        <f t="shared" si="3"/>
        <v>0</v>
      </c>
    </row>
    <row r="51" spans="2:13" ht="69.95" customHeight="1" x14ac:dyDescent="0.2">
      <c r="B51" s="97" t="s">
        <v>138</v>
      </c>
      <c r="C51" s="98" t="s">
        <v>126</v>
      </c>
      <c r="D51" s="104" t="s">
        <v>273</v>
      </c>
      <c r="E51" s="97" t="s">
        <v>0</v>
      </c>
      <c r="F51" s="100"/>
      <c r="G51" s="101"/>
      <c r="H51" s="100"/>
      <c r="I51" s="108">
        <v>1</v>
      </c>
      <c r="J51" s="103">
        <f t="shared" si="0"/>
        <v>0</v>
      </c>
      <c r="K51" s="103">
        <f t="shared" si="1"/>
        <v>0</v>
      </c>
      <c r="L51" s="38">
        <f t="shared" si="2"/>
        <v>1</v>
      </c>
      <c r="M51" s="38">
        <f t="shared" si="3"/>
        <v>0</v>
      </c>
    </row>
    <row r="52" spans="2:13" ht="69.95" customHeight="1" x14ac:dyDescent="0.2">
      <c r="B52" s="97" t="s">
        <v>139</v>
      </c>
      <c r="C52" s="124" t="s">
        <v>126</v>
      </c>
      <c r="D52" s="104" t="s">
        <v>140</v>
      </c>
      <c r="E52" s="97" t="s">
        <v>0</v>
      </c>
      <c r="F52" s="100"/>
      <c r="G52" s="101"/>
      <c r="H52" s="100"/>
      <c r="I52" s="108">
        <v>1</v>
      </c>
      <c r="J52" s="103">
        <f t="shared" si="0"/>
        <v>0</v>
      </c>
      <c r="K52" s="103">
        <f t="shared" si="1"/>
        <v>0</v>
      </c>
      <c r="L52" s="38">
        <f t="shared" si="2"/>
        <v>1</v>
      </c>
      <c r="M52" s="38">
        <f t="shared" si="3"/>
        <v>0</v>
      </c>
    </row>
    <row r="53" spans="2:13" ht="69.95" customHeight="1" thickBot="1" x14ac:dyDescent="0.25">
      <c r="B53" s="111" t="s">
        <v>141</v>
      </c>
      <c r="C53" s="125" t="s">
        <v>126</v>
      </c>
      <c r="D53" s="126" t="s">
        <v>253</v>
      </c>
      <c r="E53" s="111" t="s">
        <v>0</v>
      </c>
      <c r="F53" s="100"/>
      <c r="G53" s="114"/>
      <c r="H53" s="100"/>
      <c r="I53" s="115">
        <v>1</v>
      </c>
      <c r="J53" s="103">
        <f t="shared" si="0"/>
        <v>0</v>
      </c>
      <c r="K53" s="103">
        <f t="shared" si="1"/>
        <v>0</v>
      </c>
      <c r="L53" s="38">
        <f t="shared" si="2"/>
        <v>1</v>
      </c>
      <c r="M53" s="38">
        <f t="shared" si="3"/>
        <v>0</v>
      </c>
    </row>
    <row r="54" spans="2:13" ht="24.95" customHeight="1" thickBot="1" x14ac:dyDescent="0.25">
      <c r="B54" s="116" t="s">
        <v>142</v>
      </c>
      <c r="C54" s="118"/>
      <c r="D54" s="118"/>
      <c r="E54" s="118"/>
      <c r="F54" s="118"/>
      <c r="G54" s="118"/>
      <c r="H54" s="118"/>
      <c r="I54" s="118"/>
      <c r="J54" s="118"/>
      <c r="K54" s="118"/>
      <c r="L54" s="38"/>
      <c r="M54" s="38"/>
    </row>
    <row r="55" spans="2:13" ht="69.95" customHeight="1" x14ac:dyDescent="0.2">
      <c r="B55" s="127" t="s">
        <v>143</v>
      </c>
      <c r="C55" s="120" t="s">
        <v>144</v>
      </c>
      <c r="D55" s="121" t="s">
        <v>145</v>
      </c>
      <c r="E55" s="119" t="s">
        <v>0</v>
      </c>
      <c r="F55" s="100"/>
      <c r="G55" s="122"/>
      <c r="H55" s="100"/>
      <c r="I55" s="123">
        <v>1</v>
      </c>
      <c r="J55" s="103">
        <f t="shared" si="0"/>
        <v>0</v>
      </c>
      <c r="K55" s="103">
        <f t="shared" si="1"/>
        <v>0</v>
      </c>
      <c r="L55" s="38">
        <f t="shared" si="2"/>
        <v>1</v>
      </c>
      <c r="M55" s="38">
        <f t="shared" si="3"/>
        <v>0</v>
      </c>
    </row>
    <row r="56" spans="2:13" ht="69.95" customHeight="1" x14ac:dyDescent="0.2">
      <c r="B56" s="128" t="s">
        <v>146</v>
      </c>
      <c r="C56" s="98" t="s">
        <v>144</v>
      </c>
      <c r="D56" s="104" t="s">
        <v>147</v>
      </c>
      <c r="E56" s="97" t="s">
        <v>0</v>
      </c>
      <c r="F56" s="100"/>
      <c r="G56" s="101"/>
      <c r="H56" s="100"/>
      <c r="I56" s="108">
        <v>1</v>
      </c>
      <c r="J56" s="103">
        <f t="shared" si="0"/>
        <v>0</v>
      </c>
      <c r="K56" s="103">
        <f t="shared" si="1"/>
        <v>0</v>
      </c>
      <c r="L56" s="38">
        <f t="shared" si="2"/>
        <v>1</v>
      </c>
      <c r="M56" s="38">
        <f t="shared" si="3"/>
        <v>0</v>
      </c>
    </row>
    <row r="57" spans="2:13" ht="69.95" customHeight="1" x14ac:dyDescent="0.2">
      <c r="B57" s="128" t="s">
        <v>148</v>
      </c>
      <c r="C57" s="98" t="s">
        <v>144</v>
      </c>
      <c r="D57" s="104" t="s">
        <v>149</v>
      </c>
      <c r="E57" s="97" t="s">
        <v>0</v>
      </c>
      <c r="F57" s="100"/>
      <c r="G57" s="101"/>
      <c r="H57" s="100"/>
      <c r="I57" s="108">
        <v>1</v>
      </c>
      <c r="J57" s="103">
        <f t="shared" si="0"/>
        <v>0</v>
      </c>
      <c r="K57" s="103">
        <f t="shared" si="1"/>
        <v>0</v>
      </c>
      <c r="L57" s="38">
        <f t="shared" si="2"/>
        <v>1</v>
      </c>
      <c r="M57" s="38">
        <f t="shared" si="3"/>
        <v>0</v>
      </c>
    </row>
    <row r="58" spans="2:13" ht="69.95" customHeight="1" x14ac:dyDescent="0.2">
      <c r="B58" s="128" t="s">
        <v>150</v>
      </c>
      <c r="C58" s="98" t="s">
        <v>144</v>
      </c>
      <c r="D58" s="104" t="s">
        <v>151</v>
      </c>
      <c r="E58" s="98" t="s">
        <v>0</v>
      </c>
      <c r="F58" s="100"/>
      <c r="G58" s="101"/>
      <c r="H58" s="100"/>
      <c r="I58" s="108">
        <v>1</v>
      </c>
      <c r="J58" s="103">
        <f t="shared" si="0"/>
        <v>0</v>
      </c>
      <c r="K58" s="103">
        <f t="shared" si="1"/>
        <v>0</v>
      </c>
      <c r="L58" s="38">
        <f t="shared" si="2"/>
        <v>1</v>
      </c>
      <c r="M58" s="38">
        <f t="shared" si="3"/>
        <v>0</v>
      </c>
    </row>
    <row r="59" spans="2:13" ht="69.95" customHeight="1" x14ac:dyDescent="0.2">
      <c r="B59" s="128" t="s">
        <v>152</v>
      </c>
      <c r="C59" s="98" t="s">
        <v>144</v>
      </c>
      <c r="D59" s="104" t="s">
        <v>153</v>
      </c>
      <c r="E59" s="98" t="s">
        <v>0</v>
      </c>
      <c r="F59" s="100"/>
      <c r="G59" s="101"/>
      <c r="H59" s="100"/>
      <c r="I59" s="108">
        <v>1</v>
      </c>
      <c r="J59" s="103">
        <f t="shared" si="0"/>
        <v>0</v>
      </c>
      <c r="K59" s="103">
        <f t="shared" si="1"/>
        <v>0</v>
      </c>
      <c r="L59" s="38">
        <f t="shared" si="2"/>
        <v>1</v>
      </c>
      <c r="M59" s="38">
        <f t="shared" si="3"/>
        <v>0</v>
      </c>
    </row>
    <row r="60" spans="2:13" ht="69.95" customHeight="1" x14ac:dyDescent="0.2">
      <c r="B60" s="128" t="s">
        <v>154</v>
      </c>
      <c r="C60" s="98" t="s">
        <v>144</v>
      </c>
      <c r="D60" s="104" t="s">
        <v>259</v>
      </c>
      <c r="E60" s="98" t="s">
        <v>0</v>
      </c>
      <c r="F60" s="100"/>
      <c r="G60" s="101"/>
      <c r="H60" s="100"/>
      <c r="I60" s="108">
        <v>1</v>
      </c>
      <c r="J60" s="103">
        <f t="shared" si="0"/>
        <v>0</v>
      </c>
      <c r="K60" s="103">
        <f t="shared" si="1"/>
        <v>0</v>
      </c>
      <c r="L60" s="38">
        <f t="shared" si="2"/>
        <v>1</v>
      </c>
      <c r="M60" s="38">
        <f t="shared" si="3"/>
        <v>0</v>
      </c>
    </row>
    <row r="61" spans="2:13" ht="69.95" customHeight="1" x14ac:dyDescent="0.2">
      <c r="B61" s="128" t="s">
        <v>155</v>
      </c>
      <c r="C61" s="98" t="s">
        <v>144</v>
      </c>
      <c r="D61" s="104" t="s">
        <v>156</v>
      </c>
      <c r="E61" s="98" t="s">
        <v>0</v>
      </c>
      <c r="F61" s="100"/>
      <c r="G61" s="101"/>
      <c r="H61" s="100"/>
      <c r="I61" s="108">
        <v>1</v>
      </c>
      <c r="J61" s="103">
        <f t="shared" si="0"/>
        <v>0</v>
      </c>
      <c r="K61" s="103">
        <f t="shared" si="1"/>
        <v>0</v>
      </c>
      <c r="L61" s="38">
        <f t="shared" si="2"/>
        <v>1</v>
      </c>
      <c r="M61" s="38">
        <f t="shared" si="3"/>
        <v>0</v>
      </c>
    </row>
    <row r="62" spans="2:13" ht="69.95" customHeight="1" x14ac:dyDescent="0.2">
      <c r="B62" s="128" t="s">
        <v>157</v>
      </c>
      <c r="C62" s="98" t="s">
        <v>144</v>
      </c>
      <c r="D62" s="104" t="s">
        <v>158</v>
      </c>
      <c r="E62" s="98" t="s">
        <v>0</v>
      </c>
      <c r="F62" s="100"/>
      <c r="G62" s="101"/>
      <c r="H62" s="100"/>
      <c r="I62" s="108">
        <v>1</v>
      </c>
      <c r="J62" s="103">
        <f t="shared" si="0"/>
        <v>0</v>
      </c>
      <c r="K62" s="103">
        <f t="shared" si="1"/>
        <v>0</v>
      </c>
      <c r="L62" s="38">
        <f t="shared" si="2"/>
        <v>1</v>
      </c>
      <c r="M62" s="38">
        <f t="shared" si="3"/>
        <v>0</v>
      </c>
    </row>
    <row r="63" spans="2:13" ht="69.95" customHeight="1" thickBot="1" x14ac:dyDescent="0.25">
      <c r="B63" s="129" t="s">
        <v>159</v>
      </c>
      <c r="C63" s="112" t="s">
        <v>144</v>
      </c>
      <c r="D63" s="126" t="s">
        <v>160</v>
      </c>
      <c r="E63" s="112" t="s">
        <v>0</v>
      </c>
      <c r="F63" s="100"/>
      <c r="G63" s="114"/>
      <c r="H63" s="100"/>
      <c r="I63" s="115">
        <v>1</v>
      </c>
      <c r="J63" s="103">
        <f t="shared" si="0"/>
        <v>0</v>
      </c>
      <c r="K63" s="103">
        <f t="shared" si="1"/>
        <v>0</v>
      </c>
      <c r="L63" s="38">
        <f t="shared" si="2"/>
        <v>1</v>
      </c>
      <c r="M63" s="38">
        <f t="shared" si="3"/>
        <v>0</v>
      </c>
    </row>
    <row r="64" spans="2:13" ht="24.95" customHeight="1" thickBot="1" x14ac:dyDescent="0.3">
      <c r="B64" s="116" t="s">
        <v>161</v>
      </c>
      <c r="C64" s="117"/>
      <c r="D64" s="117"/>
      <c r="E64" s="117"/>
      <c r="F64" s="117"/>
      <c r="G64" s="117"/>
      <c r="H64" s="117"/>
      <c r="I64" s="117"/>
      <c r="J64" s="117"/>
      <c r="K64" s="117"/>
      <c r="L64" s="38"/>
      <c r="M64" s="38"/>
    </row>
    <row r="65" spans="2:13" ht="69.95" customHeight="1" x14ac:dyDescent="0.2">
      <c r="B65" s="127" t="s">
        <v>162</v>
      </c>
      <c r="C65" s="120" t="s">
        <v>163</v>
      </c>
      <c r="D65" s="130" t="s">
        <v>164</v>
      </c>
      <c r="E65" s="119" t="s">
        <v>0</v>
      </c>
      <c r="F65" s="100"/>
      <c r="G65" s="122"/>
      <c r="H65" s="100"/>
      <c r="I65" s="123">
        <v>1</v>
      </c>
      <c r="J65" s="103">
        <f t="shared" si="0"/>
        <v>0</v>
      </c>
      <c r="K65" s="103">
        <f t="shared" si="1"/>
        <v>0</v>
      </c>
      <c r="L65" s="38">
        <f t="shared" si="2"/>
        <v>1</v>
      </c>
      <c r="M65" s="38">
        <f t="shared" si="3"/>
        <v>0</v>
      </c>
    </row>
    <row r="66" spans="2:13" ht="69.95" customHeight="1" x14ac:dyDescent="0.2">
      <c r="B66" s="128" t="s">
        <v>146</v>
      </c>
      <c r="C66" s="98" t="s">
        <v>163</v>
      </c>
      <c r="D66" s="99" t="s">
        <v>165</v>
      </c>
      <c r="E66" s="98" t="s">
        <v>267</v>
      </c>
      <c r="F66" s="100"/>
      <c r="G66" s="105">
        <v>21.714285714285715</v>
      </c>
      <c r="H66" s="100"/>
      <c r="I66" s="108">
        <v>1</v>
      </c>
      <c r="J66" s="103">
        <f t="shared" si="0"/>
        <v>0</v>
      </c>
      <c r="K66" s="103">
        <f t="shared" si="1"/>
        <v>0</v>
      </c>
      <c r="L66" s="106">
        <f>IF(OR(F66="Ja",F66="Nej"),0,1)</f>
        <v>1</v>
      </c>
      <c r="M66" s="38">
        <f t="shared" si="3"/>
        <v>0</v>
      </c>
    </row>
    <row r="67" spans="2:13" ht="69.95" customHeight="1" x14ac:dyDescent="0.2">
      <c r="B67" s="128" t="s">
        <v>148</v>
      </c>
      <c r="C67" s="98" t="s">
        <v>163</v>
      </c>
      <c r="D67" s="99" t="s">
        <v>166</v>
      </c>
      <c r="E67" s="97" t="s">
        <v>0</v>
      </c>
      <c r="F67" s="100"/>
      <c r="G67" s="101"/>
      <c r="H67" s="100"/>
      <c r="I67" s="108">
        <v>1</v>
      </c>
      <c r="J67" s="103">
        <f t="shared" si="0"/>
        <v>0</v>
      </c>
      <c r="K67" s="103">
        <f t="shared" si="1"/>
        <v>0</v>
      </c>
      <c r="L67" s="38">
        <f t="shared" si="2"/>
        <v>1</v>
      </c>
      <c r="M67" s="38">
        <f t="shared" si="3"/>
        <v>0</v>
      </c>
    </row>
    <row r="68" spans="2:13" ht="69.95" customHeight="1" x14ac:dyDescent="0.2">
      <c r="B68" s="128" t="s">
        <v>150</v>
      </c>
      <c r="C68" s="98" t="s">
        <v>163</v>
      </c>
      <c r="D68" s="99" t="s">
        <v>167</v>
      </c>
      <c r="E68" s="98" t="s">
        <v>267</v>
      </c>
      <c r="F68" s="100"/>
      <c r="G68" s="105">
        <v>5.4285714285714288</v>
      </c>
      <c r="H68" s="100"/>
      <c r="I68" s="108">
        <v>1</v>
      </c>
      <c r="J68" s="103">
        <f t="shared" si="0"/>
        <v>0</v>
      </c>
      <c r="K68" s="103">
        <f t="shared" si="1"/>
        <v>0</v>
      </c>
      <c r="L68" s="106">
        <f>IF(OR(F68="Ja",F68="Nej"),0,1)</f>
        <v>1</v>
      </c>
      <c r="M68" s="38">
        <f t="shared" si="3"/>
        <v>0</v>
      </c>
    </row>
    <row r="69" spans="2:13" ht="69.95" customHeight="1" thickBot="1" x14ac:dyDescent="0.25">
      <c r="B69" s="129" t="s">
        <v>152</v>
      </c>
      <c r="C69" s="112" t="s">
        <v>163</v>
      </c>
      <c r="D69" s="126" t="s">
        <v>168</v>
      </c>
      <c r="E69" s="111" t="s">
        <v>0</v>
      </c>
      <c r="F69" s="100"/>
      <c r="G69" s="114"/>
      <c r="H69" s="100"/>
      <c r="I69" s="115">
        <v>1</v>
      </c>
      <c r="J69" s="103">
        <f t="shared" si="0"/>
        <v>0</v>
      </c>
      <c r="K69" s="103">
        <f t="shared" si="1"/>
        <v>0</v>
      </c>
      <c r="L69" s="38">
        <f t="shared" si="2"/>
        <v>1</v>
      </c>
      <c r="M69" s="38">
        <f t="shared" si="3"/>
        <v>0</v>
      </c>
    </row>
    <row r="70" spans="2:13" ht="24.95" customHeight="1" thickBot="1" x14ac:dyDescent="0.3">
      <c r="B70" s="116" t="s">
        <v>169</v>
      </c>
      <c r="C70" s="118"/>
      <c r="D70" s="118"/>
      <c r="E70" s="118"/>
      <c r="F70" s="117"/>
      <c r="G70" s="117"/>
      <c r="H70" s="117"/>
      <c r="I70" s="117"/>
      <c r="J70" s="118"/>
      <c r="K70" s="118"/>
      <c r="L70" s="38"/>
      <c r="M70" s="38"/>
    </row>
    <row r="71" spans="2:13" ht="69.95" customHeight="1" x14ac:dyDescent="0.2">
      <c r="B71" s="127" t="s">
        <v>170</v>
      </c>
      <c r="C71" s="120" t="s">
        <v>171</v>
      </c>
      <c r="D71" s="121" t="s">
        <v>172</v>
      </c>
      <c r="E71" s="119" t="s">
        <v>0</v>
      </c>
      <c r="F71" s="100"/>
      <c r="G71" s="122"/>
      <c r="H71" s="100"/>
      <c r="I71" s="123">
        <v>1</v>
      </c>
      <c r="J71" s="103">
        <f t="shared" si="0"/>
        <v>0</v>
      </c>
      <c r="K71" s="103">
        <f t="shared" si="1"/>
        <v>0</v>
      </c>
      <c r="L71" s="38">
        <f t="shared" si="2"/>
        <v>1</v>
      </c>
      <c r="M71" s="38">
        <f t="shared" si="3"/>
        <v>0</v>
      </c>
    </row>
    <row r="72" spans="2:13" ht="69.95" customHeight="1" x14ac:dyDescent="0.2">
      <c r="B72" s="128" t="s">
        <v>173</v>
      </c>
      <c r="C72" s="98" t="s">
        <v>171</v>
      </c>
      <c r="D72" s="99" t="s">
        <v>174</v>
      </c>
      <c r="E72" s="97" t="s">
        <v>0</v>
      </c>
      <c r="F72" s="100"/>
      <c r="G72" s="101"/>
      <c r="H72" s="100"/>
      <c r="I72" s="108">
        <v>1</v>
      </c>
      <c r="J72" s="103">
        <f t="shared" si="0"/>
        <v>0</v>
      </c>
      <c r="K72" s="103">
        <f t="shared" si="1"/>
        <v>0</v>
      </c>
      <c r="L72" s="38">
        <f t="shared" si="2"/>
        <v>1</v>
      </c>
      <c r="M72" s="38">
        <f t="shared" si="3"/>
        <v>0</v>
      </c>
    </row>
    <row r="73" spans="2:13" ht="69.95" customHeight="1" x14ac:dyDescent="0.2">
      <c r="B73" s="128" t="s">
        <v>175</v>
      </c>
      <c r="C73" s="98" t="s">
        <v>171</v>
      </c>
      <c r="D73" s="104" t="s">
        <v>176</v>
      </c>
      <c r="E73" s="98" t="s">
        <v>0</v>
      </c>
      <c r="F73" s="100"/>
      <c r="G73" s="101"/>
      <c r="H73" s="100"/>
      <c r="I73" s="108">
        <v>1</v>
      </c>
      <c r="J73" s="103">
        <f t="shared" si="0"/>
        <v>0</v>
      </c>
      <c r="K73" s="103">
        <f t="shared" si="1"/>
        <v>0</v>
      </c>
      <c r="L73" s="38">
        <f t="shared" si="2"/>
        <v>1</v>
      </c>
      <c r="M73" s="38">
        <f t="shared" si="3"/>
        <v>0</v>
      </c>
    </row>
    <row r="74" spans="2:13" ht="69.95" customHeight="1" x14ac:dyDescent="0.2">
      <c r="B74" s="128" t="s">
        <v>177</v>
      </c>
      <c r="C74" s="98" t="s">
        <v>171</v>
      </c>
      <c r="D74" s="99" t="s">
        <v>178</v>
      </c>
      <c r="E74" s="98" t="s">
        <v>0</v>
      </c>
      <c r="F74" s="100"/>
      <c r="G74" s="101"/>
      <c r="H74" s="100"/>
      <c r="I74" s="108">
        <v>1</v>
      </c>
      <c r="J74" s="103">
        <f t="shared" si="0"/>
        <v>0</v>
      </c>
      <c r="K74" s="103">
        <f t="shared" si="1"/>
        <v>0</v>
      </c>
      <c r="L74" s="38">
        <f t="shared" si="2"/>
        <v>1</v>
      </c>
      <c r="M74" s="38">
        <f t="shared" si="3"/>
        <v>0</v>
      </c>
    </row>
    <row r="75" spans="2:13" ht="69.95" customHeight="1" x14ac:dyDescent="0.2">
      <c r="B75" s="128" t="s">
        <v>179</v>
      </c>
      <c r="C75" s="98" t="s">
        <v>171</v>
      </c>
      <c r="D75" s="104" t="s">
        <v>63</v>
      </c>
      <c r="E75" s="97" t="s">
        <v>0</v>
      </c>
      <c r="F75" s="100"/>
      <c r="G75" s="101"/>
      <c r="H75" s="100"/>
      <c r="I75" s="108">
        <v>1</v>
      </c>
      <c r="J75" s="103">
        <f t="shared" si="0"/>
        <v>0</v>
      </c>
      <c r="K75" s="103">
        <f t="shared" si="1"/>
        <v>0</v>
      </c>
      <c r="L75" s="38">
        <f t="shared" si="2"/>
        <v>1</v>
      </c>
      <c r="M75" s="38">
        <f t="shared" si="3"/>
        <v>0</v>
      </c>
    </row>
    <row r="76" spans="2:13" ht="69.95" customHeight="1" x14ac:dyDescent="0.2">
      <c r="B76" s="128" t="s">
        <v>180</v>
      </c>
      <c r="C76" s="98" t="s">
        <v>171</v>
      </c>
      <c r="D76" s="104" t="s">
        <v>181</v>
      </c>
      <c r="E76" s="97" t="s">
        <v>0</v>
      </c>
      <c r="F76" s="100"/>
      <c r="G76" s="101"/>
      <c r="H76" s="100"/>
      <c r="I76" s="108">
        <v>1</v>
      </c>
      <c r="J76" s="103">
        <f t="shared" ref="J76:J93" si="4">IF(F76="Ja",IF(H76="Ja",I76,0),0)</f>
        <v>0</v>
      </c>
      <c r="K76" s="103">
        <f t="shared" ref="K76:K93" si="5">IF(F76="Ja",IF(H76="Ja",G76,G76),0)</f>
        <v>0</v>
      </c>
      <c r="L76" s="38">
        <f t="shared" ref="L76:L93" si="6">IF(F76="Ja",0,1)</f>
        <v>1</v>
      </c>
      <c r="M76" s="38">
        <f t="shared" si="3"/>
        <v>0</v>
      </c>
    </row>
    <row r="77" spans="2:13" ht="69.95" customHeight="1" x14ac:dyDescent="0.2">
      <c r="B77" s="128" t="s">
        <v>182</v>
      </c>
      <c r="C77" s="98" t="s">
        <v>171</v>
      </c>
      <c r="D77" s="99" t="s">
        <v>183</v>
      </c>
      <c r="E77" s="97" t="s">
        <v>0</v>
      </c>
      <c r="F77" s="100"/>
      <c r="G77" s="101"/>
      <c r="H77" s="100"/>
      <c r="I77" s="108">
        <v>1</v>
      </c>
      <c r="J77" s="103">
        <f t="shared" si="4"/>
        <v>0</v>
      </c>
      <c r="K77" s="103">
        <f t="shared" si="5"/>
        <v>0</v>
      </c>
      <c r="L77" s="38">
        <f t="shared" si="6"/>
        <v>1</v>
      </c>
      <c r="M77" s="38">
        <f t="shared" ref="M77:M93" si="7">IF(AND(F77="Ja",H77=""),1,0)</f>
        <v>0</v>
      </c>
    </row>
    <row r="78" spans="2:13" ht="69.95" customHeight="1" x14ac:dyDescent="0.2">
      <c r="B78" s="128" t="s">
        <v>184</v>
      </c>
      <c r="C78" s="98" t="s">
        <v>171</v>
      </c>
      <c r="D78" s="104" t="s">
        <v>185</v>
      </c>
      <c r="E78" s="98" t="s">
        <v>0</v>
      </c>
      <c r="F78" s="100"/>
      <c r="G78" s="101"/>
      <c r="H78" s="100"/>
      <c r="I78" s="108">
        <v>1</v>
      </c>
      <c r="J78" s="103">
        <f t="shared" si="4"/>
        <v>0</v>
      </c>
      <c r="K78" s="103">
        <f t="shared" si="5"/>
        <v>0</v>
      </c>
      <c r="L78" s="38">
        <f t="shared" si="6"/>
        <v>1</v>
      </c>
      <c r="M78" s="38">
        <f t="shared" si="7"/>
        <v>0</v>
      </c>
    </row>
    <row r="79" spans="2:13" ht="135.75" customHeight="1" x14ac:dyDescent="0.2">
      <c r="B79" s="128" t="s">
        <v>186</v>
      </c>
      <c r="C79" s="98" t="s">
        <v>171</v>
      </c>
      <c r="D79" s="107" t="s">
        <v>187</v>
      </c>
      <c r="E79" s="98" t="s">
        <v>0</v>
      </c>
      <c r="F79" s="100"/>
      <c r="G79" s="101"/>
      <c r="H79" s="100"/>
      <c r="I79" s="108">
        <v>1</v>
      </c>
      <c r="J79" s="103">
        <f t="shared" si="4"/>
        <v>0</v>
      </c>
      <c r="K79" s="103">
        <f t="shared" si="5"/>
        <v>0</v>
      </c>
      <c r="L79" s="38">
        <f t="shared" si="6"/>
        <v>1</v>
      </c>
      <c r="M79" s="38">
        <f t="shared" si="7"/>
        <v>0</v>
      </c>
    </row>
    <row r="80" spans="2:13" ht="69.95" customHeight="1" x14ac:dyDescent="0.2">
      <c r="B80" s="128" t="s">
        <v>188</v>
      </c>
      <c r="C80" s="98" t="s">
        <v>171</v>
      </c>
      <c r="D80" s="104" t="s">
        <v>189</v>
      </c>
      <c r="E80" s="98" t="s">
        <v>0</v>
      </c>
      <c r="F80" s="100"/>
      <c r="G80" s="101"/>
      <c r="H80" s="100"/>
      <c r="I80" s="108">
        <v>1</v>
      </c>
      <c r="J80" s="103">
        <f t="shared" si="4"/>
        <v>0</v>
      </c>
      <c r="K80" s="103">
        <f t="shared" si="5"/>
        <v>0</v>
      </c>
      <c r="L80" s="38">
        <f t="shared" si="6"/>
        <v>1</v>
      </c>
      <c r="M80" s="38">
        <f t="shared" si="7"/>
        <v>0</v>
      </c>
    </row>
    <row r="81" spans="2:13" ht="69.95" customHeight="1" x14ac:dyDescent="0.2">
      <c r="B81" s="128" t="s">
        <v>190</v>
      </c>
      <c r="C81" s="98" t="s">
        <v>171</v>
      </c>
      <c r="D81" s="99" t="s">
        <v>260</v>
      </c>
      <c r="E81" s="98" t="s">
        <v>0</v>
      </c>
      <c r="F81" s="100"/>
      <c r="G81" s="101"/>
      <c r="H81" s="100"/>
      <c r="I81" s="108">
        <v>1</v>
      </c>
      <c r="J81" s="103">
        <f t="shared" si="4"/>
        <v>0</v>
      </c>
      <c r="K81" s="103">
        <f t="shared" si="5"/>
        <v>0</v>
      </c>
      <c r="L81" s="38">
        <f t="shared" si="6"/>
        <v>1</v>
      </c>
      <c r="M81" s="38">
        <f t="shared" si="7"/>
        <v>0</v>
      </c>
    </row>
    <row r="82" spans="2:13" ht="69.95" customHeight="1" x14ac:dyDescent="0.2">
      <c r="B82" s="128" t="s">
        <v>191</v>
      </c>
      <c r="C82" s="98" t="s">
        <v>171</v>
      </c>
      <c r="D82" s="99" t="s">
        <v>192</v>
      </c>
      <c r="E82" s="98" t="s">
        <v>0</v>
      </c>
      <c r="F82" s="100"/>
      <c r="G82" s="101"/>
      <c r="H82" s="100"/>
      <c r="I82" s="108">
        <v>1</v>
      </c>
      <c r="J82" s="103">
        <f t="shared" si="4"/>
        <v>0</v>
      </c>
      <c r="K82" s="103">
        <f t="shared" si="5"/>
        <v>0</v>
      </c>
      <c r="L82" s="38">
        <f t="shared" si="6"/>
        <v>1</v>
      </c>
      <c r="M82" s="38">
        <f t="shared" si="7"/>
        <v>0</v>
      </c>
    </row>
    <row r="83" spans="2:13" ht="72.75" customHeight="1" x14ac:dyDescent="0.2">
      <c r="B83" s="128" t="s">
        <v>193</v>
      </c>
      <c r="C83" s="98" t="s">
        <v>171</v>
      </c>
      <c r="D83" s="104" t="s">
        <v>194</v>
      </c>
      <c r="E83" s="97" t="s">
        <v>0</v>
      </c>
      <c r="F83" s="100"/>
      <c r="G83" s="101"/>
      <c r="H83" s="100"/>
      <c r="I83" s="108">
        <v>1</v>
      </c>
      <c r="J83" s="103">
        <f t="shared" si="4"/>
        <v>0</v>
      </c>
      <c r="K83" s="103">
        <f t="shared" si="5"/>
        <v>0</v>
      </c>
      <c r="L83" s="38">
        <f t="shared" si="6"/>
        <v>1</v>
      </c>
      <c r="M83" s="38">
        <f t="shared" si="7"/>
        <v>0</v>
      </c>
    </row>
    <row r="84" spans="2:13" ht="99.75" customHeight="1" thickBot="1" x14ac:dyDescent="0.25">
      <c r="B84" s="129" t="s">
        <v>195</v>
      </c>
      <c r="C84" s="112" t="s">
        <v>171</v>
      </c>
      <c r="D84" s="126" t="s">
        <v>274</v>
      </c>
      <c r="E84" s="111" t="s">
        <v>0</v>
      </c>
      <c r="F84" s="100"/>
      <c r="G84" s="114"/>
      <c r="H84" s="100"/>
      <c r="I84" s="115">
        <v>1</v>
      </c>
      <c r="J84" s="103">
        <f t="shared" si="4"/>
        <v>0</v>
      </c>
      <c r="K84" s="103">
        <f t="shared" si="5"/>
        <v>0</v>
      </c>
      <c r="L84" s="38">
        <f t="shared" si="6"/>
        <v>1</v>
      </c>
      <c r="M84" s="38">
        <f t="shared" si="7"/>
        <v>0</v>
      </c>
    </row>
    <row r="85" spans="2:13" ht="24.95" customHeight="1" thickBot="1" x14ac:dyDescent="0.3">
      <c r="B85" s="116" t="s">
        <v>196</v>
      </c>
      <c r="C85" s="118"/>
      <c r="D85" s="118"/>
      <c r="E85" s="118"/>
      <c r="F85" s="117"/>
      <c r="G85" s="117"/>
      <c r="H85" s="117"/>
      <c r="I85" s="117"/>
      <c r="J85" s="118"/>
      <c r="K85" s="118"/>
      <c r="L85" s="38"/>
      <c r="M85" s="38"/>
    </row>
    <row r="86" spans="2:13" ht="69.95" customHeight="1" x14ac:dyDescent="0.2">
      <c r="B86" s="127" t="s">
        <v>197</v>
      </c>
      <c r="C86" s="120" t="s">
        <v>198</v>
      </c>
      <c r="D86" s="121" t="s">
        <v>199</v>
      </c>
      <c r="E86" s="119" t="s">
        <v>0</v>
      </c>
      <c r="F86" s="100"/>
      <c r="G86" s="122"/>
      <c r="H86" s="100"/>
      <c r="I86" s="131">
        <v>1</v>
      </c>
      <c r="J86" s="103">
        <f t="shared" si="4"/>
        <v>0</v>
      </c>
      <c r="K86" s="103">
        <f t="shared" si="5"/>
        <v>0</v>
      </c>
      <c r="L86" s="38">
        <f t="shared" si="6"/>
        <v>1</v>
      </c>
      <c r="M86" s="38">
        <f t="shared" si="7"/>
        <v>0</v>
      </c>
    </row>
    <row r="87" spans="2:13" ht="69.95" customHeight="1" x14ac:dyDescent="0.2">
      <c r="B87" s="128" t="s">
        <v>200</v>
      </c>
      <c r="C87" s="98" t="s">
        <v>198</v>
      </c>
      <c r="D87" s="99" t="s">
        <v>261</v>
      </c>
      <c r="E87" s="97" t="s">
        <v>0</v>
      </c>
      <c r="F87" s="100"/>
      <c r="G87" s="101"/>
      <c r="H87" s="100"/>
      <c r="I87" s="132">
        <v>1</v>
      </c>
      <c r="J87" s="103">
        <f t="shared" si="4"/>
        <v>0</v>
      </c>
      <c r="K87" s="103">
        <f t="shared" si="5"/>
        <v>0</v>
      </c>
      <c r="L87" s="38">
        <f t="shared" si="6"/>
        <v>1</v>
      </c>
      <c r="M87" s="38">
        <f t="shared" si="7"/>
        <v>0</v>
      </c>
    </row>
    <row r="88" spans="2:13" ht="69.95" customHeight="1" x14ac:dyDescent="0.2">
      <c r="B88" s="128" t="s">
        <v>201</v>
      </c>
      <c r="C88" s="98" t="s">
        <v>198</v>
      </c>
      <c r="D88" s="99" t="s">
        <v>202</v>
      </c>
      <c r="E88" s="97" t="s">
        <v>0</v>
      </c>
      <c r="F88" s="100"/>
      <c r="G88" s="101"/>
      <c r="H88" s="100"/>
      <c r="I88" s="132">
        <v>1</v>
      </c>
      <c r="J88" s="103">
        <f t="shared" si="4"/>
        <v>0</v>
      </c>
      <c r="K88" s="103">
        <f t="shared" si="5"/>
        <v>0</v>
      </c>
      <c r="L88" s="38">
        <f t="shared" si="6"/>
        <v>1</v>
      </c>
      <c r="M88" s="38">
        <f t="shared" si="7"/>
        <v>0</v>
      </c>
    </row>
    <row r="89" spans="2:13" ht="69.95" customHeight="1" x14ac:dyDescent="0.2">
      <c r="B89" s="128" t="s">
        <v>203</v>
      </c>
      <c r="C89" s="98" t="s">
        <v>198</v>
      </c>
      <c r="D89" s="104" t="s">
        <v>204</v>
      </c>
      <c r="E89" s="98" t="s">
        <v>0</v>
      </c>
      <c r="F89" s="100"/>
      <c r="G89" s="101"/>
      <c r="H89" s="100"/>
      <c r="I89" s="132">
        <v>1</v>
      </c>
      <c r="J89" s="103">
        <f t="shared" si="4"/>
        <v>0</v>
      </c>
      <c r="K89" s="103">
        <f t="shared" si="5"/>
        <v>0</v>
      </c>
      <c r="L89" s="38">
        <f t="shared" si="6"/>
        <v>1</v>
      </c>
      <c r="M89" s="38">
        <f t="shared" si="7"/>
        <v>0</v>
      </c>
    </row>
    <row r="90" spans="2:13" ht="69.95" customHeight="1" thickBot="1" x14ac:dyDescent="0.25">
      <c r="B90" s="129" t="s">
        <v>205</v>
      </c>
      <c r="C90" s="112" t="s">
        <v>198</v>
      </c>
      <c r="D90" s="126" t="s">
        <v>206</v>
      </c>
      <c r="E90" s="111" t="s">
        <v>0</v>
      </c>
      <c r="F90" s="100"/>
      <c r="G90" s="114"/>
      <c r="H90" s="100"/>
      <c r="I90" s="133">
        <v>1</v>
      </c>
      <c r="J90" s="103">
        <f t="shared" si="4"/>
        <v>0</v>
      </c>
      <c r="K90" s="103">
        <f t="shared" si="5"/>
        <v>0</v>
      </c>
      <c r="L90" s="38">
        <f t="shared" si="6"/>
        <v>1</v>
      </c>
      <c r="M90" s="38">
        <f t="shared" si="7"/>
        <v>0</v>
      </c>
    </row>
    <row r="91" spans="2:13" ht="24.95" customHeight="1" thickBot="1" x14ac:dyDescent="0.3">
      <c r="B91" s="116" t="s">
        <v>207</v>
      </c>
      <c r="C91" s="118"/>
      <c r="D91" s="118"/>
      <c r="E91" s="118"/>
      <c r="F91" s="117"/>
      <c r="G91" s="117"/>
      <c r="H91" s="117"/>
      <c r="I91" s="117"/>
      <c r="J91" s="118"/>
      <c r="K91" s="118"/>
      <c r="L91" s="38"/>
      <c r="M91" s="38"/>
    </row>
    <row r="92" spans="2:13" ht="69.95" customHeight="1" x14ac:dyDescent="0.2">
      <c r="B92" s="127" t="s">
        <v>208</v>
      </c>
      <c r="C92" s="120" t="s">
        <v>209</v>
      </c>
      <c r="D92" s="130" t="s">
        <v>210</v>
      </c>
      <c r="E92" s="119" t="s">
        <v>0</v>
      </c>
      <c r="F92" s="100"/>
      <c r="G92" s="122"/>
      <c r="H92" s="100"/>
      <c r="I92" s="123">
        <v>1</v>
      </c>
      <c r="J92" s="103">
        <f t="shared" si="4"/>
        <v>0</v>
      </c>
      <c r="K92" s="103">
        <f t="shared" si="5"/>
        <v>0</v>
      </c>
      <c r="L92" s="38">
        <f t="shared" si="6"/>
        <v>1</v>
      </c>
      <c r="M92" s="38">
        <f t="shared" si="7"/>
        <v>0</v>
      </c>
    </row>
    <row r="93" spans="2:13" ht="69.95" customHeight="1" x14ac:dyDescent="0.2">
      <c r="B93" s="128" t="s">
        <v>211</v>
      </c>
      <c r="C93" s="98" t="s">
        <v>209</v>
      </c>
      <c r="D93" s="99" t="s">
        <v>212</v>
      </c>
      <c r="E93" s="97" t="s">
        <v>0</v>
      </c>
      <c r="F93" s="100"/>
      <c r="G93" s="101"/>
      <c r="H93" s="100"/>
      <c r="I93" s="108">
        <v>1</v>
      </c>
      <c r="J93" s="103">
        <f t="shared" si="4"/>
        <v>0</v>
      </c>
      <c r="K93" s="103">
        <f t="shared" si="5"/>
        <v>0</v>
      </c>
      <c r="L93" s="38">
        <f t="shared" si="6"/>
        <v>1</v>
      </c>
      <c r="M93" s="38">
        <f t="shared" si="7"/>
        <v>0</v>
      </c>
    </row>
  </sheetData>
  <sheetProtection password="EF0D" sheet="1" objects="1" scenarios="1"/>
  <protectedRanges>
    <protectedRange sqref="H11 F11" name="Samtliga_1_2"/>
    <protectedRange sqref="F12:F42" name="Samtliga_29_3_1"/>
    <protectedRange sqref="H12:H42" name="Samtliga_29_3_2"/>
    <protectedRange sqref="F44:F53" name="Samtliga_29_3_3"/>
    <protectedRange sqref="H44:H53" name="Samtliga_29_3_4"/>
    <protectedRange sqref="F55:F63" name="Samtliga_29_3_5"/>
    <protectedRange sqref="H55:H63" name="Samtliga_29_3_6"/>
    <protectedRange sqref="F65:F69" name="Samtliga_29_3_7"/>
    <protectedRange sqref="H65:H69" name="Samtliga_29_3_8"/>
    <protectedRange sqref="F71:F84" name="Samtliga_29_3_9"/>
    <protectedRange sqref="H71:H84" name="Samtliga_29_3_10"/>
    <protectedRange sqref="F86:F90" name="Samtliga_29_3_11"/>
    <protectedRange sqref="H86:H90" name="Samtliga_29_3_12"/>
    <protectedRange sqref="F92:F93" name="Samtliga_29_3_13"/>
    <protectedRange sqref="H92:H93" name="Samtliga_29_3_14"/>
  </protectedRanges>
  <mergeCells count="4">
    <mergeCell ref="D11:I11"/>
    <mergeCell ref="B11:C11"/>
    <mergeCell ref="B3:D7"/>
    <mergeCell ref="E5:G7"/>
  </mergeCells>
  <conditionalFormatting sqref="E5:G7">
    <cfRule type="containsText" dxfId="19" priority="6" operator="containsText" text="Samtliga nödvändiga celler i detta arbetsblad är ifyllda">
      <formula>NOT(ISERROR(SEARCH("Samtliga nödvändiga celler i detta arbetsblad är ifyllda",E5)))</formula>
    </cfRule>
    <cfRule type="containsText" dxfId="18" priority="7" operator="containsText" text="Det finns krav eller tilldelningskriterier som ej är besvarade i arbetsbladet">
      <formula>NOT(ISERROR(SEARCH("Det finns krav eller tilldelningskriterier som ej är besvarade i arbetsbladet",E5)))</formula>
    </cfRule>
  </conditionalFormatting>
  <conditionalFormatting sqref="H92:H93 F92:F93 H86:H90 F86:F90 H71:H84 F71:F84 H65:H69 F65:F69 H55:H63 F55:F63 H44:H53 F44:F53 H12:H42 F12:F42">
    <cfRule type="expression" dxfId="17" priority="1">
      <formula>IF(E12="Krav",IF(F12="Ja",TRUE,FALSE),FALSE)</formula>
    </cfRule>
    <cfRule type="expression" dxfId="16" priority="2">
      <formula>IF(AND(C12="Delkriterium inom ""funktionalitet""",D12="Nej"),TRUE,FALSE)</formula>
    </cfRule>
    <cfRule type="expression" dxfId="15" priority="3">
      <formula>IF(E12="Delkriterium inom ""funktionalitet""",IF(F12="Ja",TRUE,FALSE),FALSE)</formula>
    </cfRule>
    <cfRule type="expression" dxfId="14" priority="4">
      <formula>IF(E12="Delkriterium inom ""funktionalitet""",IF(F12="Nej",TRUE,FALSE),FALSE)</formula>
    </cfRule>
    <cfRule type="expression" dxfId="13" priority="5">
      <formula>IF(D12="Ja",IF(OR(F12="Ja", F12="Nej"),TRUE,FALSE),FALSE)</formula>
    </cfRule>
  </conditionalFormatting>
  <dataValidations count="1">
    <dataValidation type="list" allowBlank="1" showInputMessage="1" showErrorMessage="1" sqref="F12:F42 H12:H42 F44:F53 H44:H53 F55:F63 H55:H63 F65:F69 H65:H69 F71:F84 H71:H84 F86:F90 H86:H90 F92:F93 H92:H93">
      <formula1>"Ja,Nej"</formula1>
    </dataValidation>
  </dataValidations>
  <pageMargins left="0.23622047244094491" right="0.23622047244094491" top="0.74803149606299213" bottom="0.74803149606299213" header="0.31496062992125984" footer="0.31496062992125984"/>
  <pageSetup paperSize="9" scale="53" fitToHeight="0" orientation="landscape" r:id="rId1"/>
  <headerFooter>
    <oddHeader>&amp;A</oddHeader>
    <oddFooter>Sida &amp;P av &amp;N</oddFooter>
  </headerFooter>
  <ignoredErrors>
    <ignoredError sqref="L18 L34 L39 L47 L66 L67:L6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autoPageBreaks="0" fitToPage="1"/>
  </sheetPr>
  <dimension ref="B1:L21"/>
  <sheetViews>
    <sheetView showGridLines="0" zoomScale="70" zoomScaleNormal="70" workbookViewId="0">
      <selection activeCell="G28" sqref="G28"/>
    </sheetView>
  </sheetViews>
  <sheetFormatPr defaultRowHeight="15" x14ac:dyDescent="0.2"/>
  <cols>
    <col min="1" max="1" width="2.7109375" style="13" customWidth="1"/>
    <col min="2" max="2" width="94" style="13" bestFit="1" customWidth="1"/>
    <col min="3" max="3" width="27" style="13" customWidth="1"/>
    <col min="4" max="4" width="26" style="13" customWidth="1"/>
    <col min="5" max="5" width="23.28515625" style="13" customWidth="1"/>
    <col min="6" max="6" width="43.85546875" style="13" customWidth="1"/>
    <col min="7" max="7" width="8.5703125" style="13" customWidth="1"/>
    <col min="8" max="16384" width="9.140625" style="13"/>
  </cols>
  <sheetData>
    <row r="1" spans="2:12" ht="17.25" customHeight="1" thickBot="1" x14ac:dyDescent="0.25">
      <c r="B1" s="39" t="s">
        <v>249</v>
      </c>
    </row>
    <row r="2" spans="2:12" ht="16.5" thickBot="1" x14ac:dyDescent="0.25">
      <c r="B2" s="149" t="s">
        <v>21</v>
      </c>
      <c r="C2" s="150"/>
      <c r="D2" s="150"/>
      <c r="E2" s="150"/>
      <c r="F2" s="151"/>
    </row>
    <row r="3" spans="2:12" ht="15" customHeight="1" x14ac:dyDescent="0.2">
      <c r="B3" s="351" t="s">
        <v>321</v>
      </c>
      <c r="C3" s="352"/>
      <c r="D3" s="352"/>
      <c r="E3" s="352"/>
      <c r="F3" s="353"/>
      <c r="H3" s="404" t="str">
        <f>IF(AND(D14&lt;&gt;"-",F18&lt;&gt;"-"),"Samtliga nödvändiga celler i detta arbetsblad är ifyllda","Det finns krav eller tilldelningskriterier som ej är besvarade i arbetsbladet")</f>
        <v>Det finns krav eller tilldelningskriterier som ej är besvarade i arbetsbladet</v>
      </c>
      <c r="I3" s="405"/>
      <c r="J3" s="405"/>
      <c r="K3" s="405"/>
      <c r="L3" s="406"/>
    </row>
    <row r="4" spans="2:12" ht="15" customHeight="1" x14ac:dyDescent="0.2">
      <c r="B4" s="413"/>
      <c r="C4" s="292"/>
      <c r="D4" s="292"/>
      <c r="E4" s="292"/>
      <c r="F4" s="293"/>
      <c r="H4" s="407"/>
      <c r="I4" s="408"/>
      <c r="J4" s="408"/>
      <c r="K4" s="408"/>
      <c r="L4" s="409"/>
    </row>
    <row r="5" spans="2:12" ht="24.75" customHeight="1" thickBot="1" x14ac:dyDescent="0.25">
      <c r="B5" s="413"/>
      <c r="C5" s="292"/>
      <c r="D5" s="292"/>
      <c r="E5" s="292"/>
      <c r="F5" s="293"/>
      <c r="H5" s="407"/>
      <c r="I5" s="408"/>
      <c r="J5" s="408"/>
      <c r="K5" s="408"/>
      <c r="L5" s="409"/>
    </row>
    <row r="6" spans="2:12" ht="15.75" customHeight="1" thickBot="1" x14ac:dyDescent="0.3">
      <c r="B6" s="40"/>
      <c r="C6" s="154" t="s">
        <v>305</v>
      </c>
      <c r="D6" s="192"/>
      <c r="E6" s="14"/>
      <c r="F6" s="194"/>
      <c r="H6" s="410"/>
      <c r="I6" s="411"/>
      <c r="J6" s="411"/>
      <c r="K6" s="411"/>
      <c r="L6" s="412"/>
    </row>
    <row r="7" spans="2:12" ht="16.5" customHeight="1" thickBot="1" x14ac:dyDescent="0.3">
      <c r="B7" s="41"/>
      <c r="C7" s="427" t="s">
        <v>286</v>
      </c>
      <c r="D7" s="428"/>
      <c r="E7" s="428"/>
      <c r="F7" s="429"/>
    </row>
    <row r="8" spans="2:12" ht="16.5" customHeight="1" x14ac:dyDescent="0.2"/>
    <row r="9" spans="2:12" ht="16.5" customHeight="1" thickBot="1" x14ac:dyDescent="0.25"/>
    <row r="10" spans="2:12" ht="50.1" customHeight="1" thickBot="1" x14ac:dyDescent="0.25">
      <c r="B10" s="258" t="s">
        <v>244</v>
      </c>
      <c r="C10" s="259"/>
      <c r="D10" s="259"/>
      <c r="E10" s="259"/>
      <c r="F10" s="260"/>
    </row>
    <row r="11" spans="2:12" ht="35.1" customHeight="1" thickBot="1" x14ac:dyDescent="0.25">
      <c r="B11" s="75" t="s">
        <v>13</v>
      </c>
      <c r="C11" s="76"/>
      <c r="D11" s="77"/>
      <c r="E11" s="78"/>
      <c r="F11" s="79"/>
    </row>
    <row r="12" spans="2:12" ht="35.1" customHeight="1" thickBot="1" x14ac:dyDescent="0.25">
      <c r="B12" s="211" t="s">
        <v>276</v>
      </c>
      <c r="C12" s="208" t="s">
        <v>40</v>
      </c>
      <c r="D12" s="421">
        <v>1.1000000000000001</v>
      </c>
      <c r="E12" s="422"/>
      <c r="F12" s="423"/>
    </row>
    <row r="13" spans="2:12" ht="35.1" customHeight="1" thickBot="1" x14ac:dyDescent="0.25">
      <c r="B13" s="212" t="s">
        <v>256</v>
      </c>
      <c r="C13" s="209" t="s">
        <v>39</v>
      </c>
      <c r="D13" s="418"/>
      <c r="E13" s="419"/>
      <c r="F13" s="420"/>
    </row>
    <row r="14" spans="2:12" ht="35.1" customHeight="1" thickBot="1" x14ac:dyDescent="0.25">
      <c r="B14" s="80"/>
      <c r="C14" s="210" t="s">
        <v>32</v>
      </c>
      <c r="D14" s="424" t="str">
        <f>IFERROR(IF(D13="","-",D12*D13), "-")</f>
        <v>-</v>
      </c>
      <c r="E14" s="425"/>
      <c r="F14" s="426"/>
    </row>
    <row r="15" spans="2:12" ht="16.5" customHeight="1" thickBot="1" x14ac:dyDescent="0.25">
      <c r="B15" s="81"/>
      <c r="C15" s="81"/>
    </row>
    <row r="16" spans="2:12" ht="50.1" customHeight="1" thickBot="1" x14ac:dyDescent="0.25">
      <c r="B16" s="258" t="s">
        <v>243</v>
      </c>
      <c r="C16" s="259"/>
      <c r="D16" s="259"/>
      <c r="E16" s="259"/>
      <c r="F16" s="260"/>
    </row>
    <row r="17" spans="2:6" ht="35.1" customHeight="1" thickBot="1" x14ac:dyDescent="0.25">
      <c r="B17" s="82"/>
      <c r="C17" s="83"/>
      <c r="D17" s="416" t="s">
        <v>18</v>
      </c>
      <c r="E17" s="416"/>
      <c r="F17" s="84" t="s">
        <v>19</v>
      </c>
    </row>
    <row r="18" spans="2:6" ht="35.1" customHeight="1" thickBot="1" x14ac:dyDescent="0.25">
      <c r="B18" s="354" t="s">
        <v>320</v>
      </c>
      <c r="C18" s="417"/>
      <c r="D18" s="414"/>
      <c r="E18" s="415"/>
      <c r="F18" s="85" t="str">
        <f>IF(Inforande="juli-september 2014",152,
IF(Inforande="oktober-december 2014",136.8,
IF(Inforande="januari-mars 2015",121.6,
IF(Inforande="april-juni 2015",106.4,
IF(Inforande="juli-september 2015",91.2,
IF(Inforande="oktober-december 2015",76,
IF(Inforande="januari-mars 2016",60.8,
IF(Inforande="april-juni 2016",45.6,
IF(Inforande="juli-september 2016",30.4,
IF(Inforande="oktober-december 2016",15.2,
IF(Inforande="januari 2017-december 2017",0,"-")))))))))))</f>
        <v>-</v>
      </c>
    </row>
    <row r="21" spans="2:6" ht="15.75" x14ac:dyDescent="0.25">
      <c r="B21" s="23"/>
    </row>
  </sheetData>
  <sheetProtection password="EF0D" sheet="1" objects="1" scenarios="1"/>
  <mergeCells count="11">
    <mergeCell ref="B3:F5"/>
    <mergeCell ref="H3:L6"/>
    <mergeCell ref="D18:E18"/>
    <mergeCell ref="D17:E17"/>
    <mergeCell ref="B18:C18"/>
    <mergeCell ref="B10:F10"/>
    <mergeCell ref="D13:F13"/>
    <mergeCell ref="D12:F12"/>
    <mergeCell ref="B16:F16"/>
    <mergeCell ref="D14:F14"/>
    <mergeCell ref="C7:F7"/>
  </mergeCells>
  <conditionalFormatting sqref="D13:F13">
    <cfRule type="containsBlanks" dxfId="12" priority="8">
      <formula>LEN(TRIM(D13))=0</formula>
    </cfRule>
  </conditionalFormatting>
  <conditionalFormatting sqref="D18:E18">
    <cfRule type="containsBlanks" dxfId="11" priority="7">
      <formula>LEN(TRIM(D18))=0</formula>
    </cfRule>
  </conditionalFormatting>
  <conditionalFormatting sqref="H3">
    <cfRule type="containsText" dxfId="10" priority="1" operator="containsText" text="Det finns krav eller tilldelningskriterier som ej är besvarade i arbetsbladet">
      <formula>NOT(ISERROR(SEARCH("Det finns krav eller tilldelningskriterier som ej är besvarade i arbetsbladet",H3)))</formula>
    </cfRule>
    <cfRule type="containsText" dxfId="9" priority="2" operator="containsText" text="Samtliga nödvändiga celler i detta arbetsblad är ifyllda">
      <formula>NOT(ISERROR(SEARCH("Samtliga nödvändiga celler i detta arbetsblad är ifyllda",H3)))</formula>
    </cfRule>
  </conditionalFormatting>
  <dataValidations count="2">
    <dataValidation type="decimal" operator="greaterThanOrEqual" allowBlank="1" showInputMessage="1" showErrorMessage="1" sqref="D13:F13 D15">
      <formula1>0</formula1>
    </dataValidation>
    <dataValidation type="list" allowBlank="1" showInputMessage="1" showErrorMessage="1" sqref="D18:E18">
      <formula1>"juli-september 2014, oktober-december 2014,januari-mars 2015,april-juni 2015,juli-september 2015, oktober-december 2015, januari-mars 2016, april-juni 2016, juli-september 2016, oktober-december 2016, januari 2017-december 2017"</formula1>
    </dataValidation>
  </dataValidations>
  <pageMargins left="0.70866141732283472" right="0.70866141732283472" top="0.74803149606299213" bottom="0.74803149606299213" header="0.31496062992125984" footer="0.31496062992125984"/>
  <pageSetup paperSize="9" scale="64" fitToHeight="0" orientation="landscape" r:id="rId1"/>
  <headerFooter>
    <oddHeader>&amp;A</oddHeader>
    <oddFooter>Sida &amp;P av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autoPageBreaks="0" fitToPage="1"/>
  </sheetPr>
  <dimension ref="B1:K17"/>
  <sheetViews>
    <sheetView showGridLines="0" zoomScale="70" zoomScaleNormal="70" workbookViewId="0">
      <selection activeCell="G3" sqref="G3:K5"/>
    </sheetView>
  </sheetViews>
  <sheetFormatPr defaultRowHeight="15" x14ac:dyDescent="0.2"/>
  <cols>
    <col min="1" max="1" width="2.7109375" style="13" customWidth="1"/>
    <col min="2" max="2" width="51" style="13" customWidth="1"/>
    <col min="3" max="3" width="34.7109375" style="13" customWidth="1"/>
    <col min="4" max="4" width="37.7109375" style="13" customWidth="1"/>
    <col min="5" max="5" width="46.5703125" style="13" customWidth="1"/>
    <col min="6" max="6" width="4.85546875" style="13" customWidth="1"/>
    <col min="7" max="16384" width="9.140625" style="13"/>
  </cols>
  <sheetData>
    <row r="1" spans="2:11" ht="13.5" customHeight="1" thickBot="1" x14ac:dyDescent="0.25">
      <c r="B1" s="39" t="s">
        <v>249</v>
      </c>
    </row>
    <row r="2" spans="2:11" ht="16.5" thickBot="1" x14ac:dyDescent="0.25">
      <c r="B2" s="430" t="s">
        <v>21</v>
      </c>
      <c r="C2" s="431"/>
      <c r="D2" s="431"/>
      <c r="E2" s="432"/>
    </row>
    <row r="3" spans="2:11" ht="20.100000000000001" customHeight="1" x14ac:dyDescent="0.2">
      <c r="B3" s="275" t="s">
        <v>262</v>
      </c>
      <c r="C3" s="276"/>
      <c r="D3" s="276"/>
      <c r="E3" s="277"/>
      <c r="G3" s="404" t="str">
        <f>IF(E17&lt;&gt;"-","Samtliga nödvändiga celler i detta arbetsblad är ifyllda","Det finns krav eller tilldelningskriterier som ej är besvarade i arbetsbladet")</f>
        <v>Det finns krav eller tilldelningskriterier som ej är besvarade i arbetsbladet</v>
      </c>
      <c r="H3" s="405"/>
      <c r="I3" s="405"/>
      <c r="J3" s="405"/>
      <c r="K3" s="406"/>
    </row>
    <row r="4" spans="2:11" ht="20.100000000000001" customHeight="1" x14ac:dyDescent="0.2">
      <c r="B4" s="261"/>
      <c r="C4" s="262"/>
      <c r="D4" s="262"/>
      <c r="E4" s="263"/>
      <c r="G4" s="407"/>
      <c r="H4" s="408"/>
      <c r="I4" s="408"/>
      <c r="J4" s="408"/>
      <c r="K4" s="409"/>
    </row>
    <row r="5" spans="2:11" ht="20.100000000000001" customHeight="1" thickBot="1" x14ac:dyDescent="0.25">
      <c r="B5" s="261"/>
      <c r="C5" s="262"/>
      <c r="D5" s="262"/>
      <c r="E5" s="263"/>
      <c r="G5" s="410"/>
      <c r="H5" s="411"/>
      <c r="I5" s="411"/>
      <c r="J5" s="411"/>
      <c r="K5" s="412"/>
    </row>
    <row r="6" spans="2:11" ht="20.100000000000001" customHeight="1" x14ac:dyDescent="0.2">
      <c r="B6" s="261"/>
      <c r="C6" s="262"/>
      <c r="D6" s="262"/>
      <c r="E6" s="263"/>
    </row>
    <row r="7" spans="2:11" ht="20.100000000000001" customHeight="1" x14ac:dyDescent="0.2">
      <c r="B7" s="261"/>
      <c r="C7" s="262"/>
      <c r="D7" s="262"/>
      <c r="E7" s="263"/>
    </row>
    <row r="8" spans="2:11" ht="26.25" customHeight="1" thickBot="1" x14ac:dyDescent="0.25">
      <c r="B8" s="261"/>
      <c r="C8" s="262"/>
      <c r="D8" s="262"/>
      <c r="E8" s="263"/>
    </row>
    <row r="9" spans="2:11" ht="20.100000000000001" customHeight="1" thickBot="1" x14ac:dyDescent="0.3">
      <c r="B9" s="40"/>
      <c r="C9" s="154" t="s">
        <v>305</v>
      </c>
      <c r="D9" s="192"/>
      <c r="E9" s="157"/>
    </row>
    <row r="10" spans="2:11" ht="20.100000000000001" customHeight="1" thickBot="1" x14ac:dyDescent="0.3">
      <c r="B10" s="41"/>
      <c r="C10" s="220" t="s">
        <v>286</v>
      </c>
      <c r="D10" s="159"/>
      <c r="E10" s="221"/>
    </row>
    <row r="11" spans="2:11" ht="16.5" customHeight="1" thickBot="1" x14ac:dyDescent="0.25"/>
    <row r="12" spans="2:11" ht="50.1" customHeight="1" thickBot="1" x14ac:dyDescent="0.25">
      <c r="B12" s="63" t="s">
        <v>263</v>
      </c>
      <c r="C12" s="64"/>
      <c r="D12" s="64"/>
      <c r="E12" s="65"/>
    </row>
    <row r="13" spans="2:11" ht="47.25" customHeight="1" thickBot="1" x14ac:dyDescent="0.25">
      <c r="B13" s="66" t="s">
        <v>31</v>
      </c>
      <c r="C13" s="67" t="s">
        <v>252</v>
      </c>
      <c r="D13" s="68" t="s">
        <v>242</v>
      </c>
      <c r="E13" s="68" t="s">
        <v>30</v>
      </c>
    </row>
    <row r="14" spans="2:11" ht="35.1" customHeight="1" thickBot="1" x14ac:dyDescent="0.25">
      <c r="B14" s="69" t="s">
        <v>47</v>
      </c>
      <c r="C14" s="15"/>
      <c r="D14" s="46">
        <v>3000</v>
      </c>
      <c r="E14" s="70" t="str">
        <f>IF(C14="","-",D14*C14)</f>
        <v>-</v>
      </c>
    </row>
    <row r="15" spans="2:11" ht="35.1" customHeight="1" thickBot="1" x14ac:dyDescent="0.25">
      <c r="B15" s="69" t="s">
        <v>48</v>
      </c>
      <c r="C15" s="15"/>
      <c r="D15" s="46">
        <v>3000</v>
      </c>
      <c r="E15" s="70" t="str">
        <f>IF(C15="","-",D15*C15)</f>
        <v>-</v>
      </c>
    </row>
    <row r="16" spans="2:11" ht="35.1" customHeight="1" thickBot="1" x14ac:dyDescent="0.25">
      <c r="B16" s="69" t="s">
        <v>49</v>
      </c>
      <c r="C16" s="15"/>
      <c r="D16" s="46">
        <v>3000</v>
      </c>
      <c r="E16" s="70" t="str">
        <f>IF(C16="","-",D16*C16)</f>
        <v>-</v>
      </c>
    </row>
    <row r="17" spans="2:5" ht="35.1" customHeight="1" thickBot="1" x14ac:dyDescent="0.3">
      <c r="B17" s="71"/>
      <c r="C17" s="72"/>
      <c r="D17" s="73" t="s">
        <v>32</v>
      </c>
      <c r="E17" s="74" t="str">
        <f>IFERROR(IF(AND(E14&lt;&gt;"-",E15&lt;&gt;"-",E16&lt;&gt;"-"),SUM(E14:E16), "-"), "-")</f>
        <v>-</v>
      </c>
    </row>
  </sheetData>
  <sheetProtection password="EF0D" sheet="1" objects="1" scenarios="1"/>
  <mergeCells count="3">
    <mergeCell ref="B2:E2"/>
    <mergeCell ref="B3:E8"/>
    <mergeCell ref="G3:K5"/>
  </mergeCells>
  <conditionalFormatting sqref="C14">
    <cfRule type="containsBlanks" dxfId="8" priority="5">
      <formula>LEN(TRIM(C14))=0</formula>
    </cfRule>
  </conditionalFormatting>
  <conditionalFormatting sqref="C15">
    <cfRule type="containsBlanks" dxfId="7" priority="4">
      <formula>LEN(TRIM(C15))=0</formula>
    </cfRule>
  </conditionalFormatting>
  <conditionalFormatting sqref="C16">
    <cfRule type="containsBlanks" dxfId="6" priority="3">
      <formula>LEN(TRIM(C16))=0</formula>
    </cfRule>
  </conditionalFormatting>
  <conditionalFormatting sqref="G3">
    <cfRule type="containsText" dxfId="5" priority="1" operator="containsText" text="Det finns krav eller tilldelningskriterier som ej är besvarade i arbetsbladet">
      <formula>NOT(ISERROR(SEARCH("Det finns krav eller tilldelningskriterier som ej är besvarade i arbetsbladet",G3)))</formula>
    </cfRule>
    <cfRule type="containsText" dxfId="4" priority="2" operator="containsText" text="Samtliga nödvändiga celler i detta arbetsblad är ifyllda">
      <formula>NOT(ISERROR(SEARCH("Samtliga nödvändiga celler i detta arbetsblad är ifyllda",G3)))</formula>
    </cfRule>
  </conditionalFormatting>
  <dataValidations disablePrompts="1" count="1">
    <dataValidation type="decimal" operator="greaterThanOrEqual" allowBlank="1" showInputMessage="1" showErrorMessage="1" sqref="C14:C16">
      <formula1>0</formula1>
    </dataValidation>
  </dataValidations>
  <pageMargins left="0.70866141732283472" right="0.70866141732283472" top="0.74803149606299213" bottom="0.74803149606299213" header="0.31496062992125984" footer="0.31496062992125984"/>
  <pageSetup paperSize="9" scale="62" fitToHeight="0" orientation="landscape" r:id="rId1"/>
  <headerFooter>
    <oddHeader>&amp;A</oddHeader>
    <oddFooter>Sida &amp;P av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pageSetUpPr autoPageBreaks="0" fitToPage="1"/>
  </sheetPr>
  <dimension ref="B1:S42"/>
  <sheetViews>
    <sheetView showGridLines="0" zoomScale="70" zoomScaleNormal="70" workbookViewId="0">
      <selection activeCell="L4" sqref="L4:O8"/>
    </sheetView>
  </sheetViews>
  <sheetFormatPr defaultRowHeight="15" x14ac:dyDescent="0.2"/>
  <cols>
    <col min="1" max="1" width="2.7109375" style="13" customWidth="1"/>
    <col min="2" max="2" width="58.85546875" style="13" customWidth="1"/>
    <col min="3" max="10" width="27.28515625" style="13" customWidth="1"/>
    <col min="11" max="11" width="3.42578125" style="13" customWidth="1"/>
    <col min="12" max="12" width="49.140625" style="13" customWidth="1"/>
    <col min="13" max="13" width="4.7109375" style="13" customWidth="1"/>
    <col min="14" max="14" width="2.42578125" style="13" customWidth="1"/>
    <col min="15" max="15" width="3" style="13" customWidth="1"/>
    <col min="16" max="18" width="20.7109375" style="13" customWidth="1"/>
    <col min="19" max="19" width="4" style="13" customWidth="1"/>
    <col min="20" max="20" width="16.140625" style="13" bestFit="1" customWidth="1"/>
    <col min="21" max="16384" width="9.140625" style="13"/>
  </cols>
  <sheetData>
    <row r="1" spans="2:15" ht="15.75" customHeight="1" thickBot="1" x14ac:dyDescent="0.25">
      <c r="B1" s="39" t="s">
        <v>249</v>
      </c>
    </row>
    <row r="2" spans="2:15" ht="18" customHeight="1" thickBot="1" x14ac:dyDescent="0.25">
      <c r="B2" s="267" t="s">
        <v>21</v>
      </c>
      <c r="C2" s="268"/>
      <c r="D2" s="268"/>
      <c r="E2" s="268"/>
      <c r="F2" s="268"/>
      <c r="G2" s="268"/>
      <c r="H2" s="268"/>
      <c r="I2" s="268"/>
      <c r="J2" s="269"/>
    </row>
    <row r="3" spans="2:15" ht="18" customHeight="1" thickBot="1" x14ac:dyDescent="0.25">
      <c r="B3" s="275" t="s">
        <v>302</v>
      </c>
      <c r="C3" s="276"/>
      <c r="D3" s="276"/>
      <c r="E3" s="276"/>
      <c r="F3" s="276"/>
      <c r="G3" s="276"/>
      <c r="H3" s="276"/>
      <c r="I3" s="276"/>
      <c r="J3" s="277"/>
    </row>
    <row r="4" spans="2:15" ht="18" customHeight="1" x14ac:dyDescent="0.2">
      <c r="B4" s="261"/>
      <c r="C4" s="262"/>
      <c r="D4" s="262"/>
      <c r="E4" s="262"/>
      <c r="F4" s="262"/>
      <c r="G4" s="262"/>
      <c r="H4" s="262"/>
      <c r="I4" s="262"/>
      <c r="J4" s="263"/>
      <c r="L4" s="404" t="str">
        <f>IF(L34&lt;&gt;"-","Samtliga nödvändiga celler i detta arbetsblad är ifyllda","Det finns krav eller tilldelningskriterier som ej är besvarade i arbetsbladet")</f>
        <v>Det finns krav eller tilldelningskriterier som ej är besvarade i arbetsbladet</v>
      </c>
      <c r="M4" s="405"/>
      <c r="N4" s="405"/>
      <c r="O4" s="406"/>
    </row>
    <row r="5" spans="2:15" ht="18" customHeight="1" x14ac:dyDescent="0.2">
      <c r="B5" s="261"/>
      <c r="C5" s="262"/>
      <c r="D5" s="262"/>
      <c r="E5" s="262"/>
      <c r="F5" s="262"/>
      <c r="G5" s="262"/>
      <c r="H5" s="262"/>
      <c r="I5" s="262"/>
      <c r="J5" s="263"/>
      <c r="L5" s="407"/>
      <c r="M5" s="408"/>
      <c r="N5" s="408"/>
      <c r="O5" s="409"/>
    </row>
    <row r="6" spans="2:15" ht="18" customHeight="1" x14ac:dyDescent="0.2">
      <c r="B6" s="261"/>
      <c r="C6" s="262"/>
      <c r="D6" s="262"/>
      <c r="E6" s="262"/>
      <c r="F6" s="262"/>
      <c r="G6" s="262"/>
      <c r="H6" s="262"/>
      <c r="I6" s="262"/>
      <c r="J6" s="263"/>
      <c r="L6" s="407"/>
      <c r="M6" s="408"/>
      <c r="N6" s="408"/>
      <c r="O6" s="409"/>
    </row>
    <row r="7" spans="2:15" ht="18" customHeight="1" x14ac:dyDescent="0.2">
      <c r="B7" s="261"/>
      <c r="C7" s="262"/>
      <c r="D7" s="262"/>
      <c r="E7" s="262"/>
      <c r="F7" s="262"/>
      <c r="G7" s="262"/>
      <c r="H7" s="262"/>
      <c r="I7" s="262"/>
      <c r="J7" s="263"/>
      <c r="L7" s="407"/>
      <c r="M7" s="408"/>
      <c r="N7" s="408"/>
      <c r="O7" s="409"/>
    </row>
    <row r="8" spans="2:15" ht="18" customHeight="1" thickBot="1" x14ac:dyDescent="0.25">
      <c r="B8" s="261"/>
      <c r="C8" s="262"/>
      <c r="D8" s="262"/>
      <c r="E8" s="262"/>
      <c r="F8" s="262"/>
      <c r="G8" s="262"/>
      <c r="H8" s="262"/>
      <c r="I8" s="262"/>
      <c r="J8" s="263"/>
      <c r="L8" s="410"/>
      <c r="M8" s="411"/>
      <c r="N8" s="411"/>
      <c r="O8" s="412"/>
    </row>
    <row r="9" spans="2:15" ht="18" customHeight="1" x14ac:dyDescent="0.2">
      <c r="B9" s="261"/>
      <c r="C9" s="262"/>
      <c r="D9" s="262"/>
      <c r="E9" s="262"/>
      <c r="F9" s="262"/>
      <c r="G9" s="262"/>
      <c r="H9" s="262"/>
      <c r="I9" s="262"/>
      <c r="J9" s="263"/>
    </row>
    <row r="10" spans="2:15" ht="18" customHeight="1" x14ac:dyDescent="0.2">
      <c r="B10" s="261"/>
      <c r="C10" s="262"/>
      <c r="D10" s="262"/>
      <c r="E10" s="262"/>
      <c r="F10" s="262"/>
      <c r="G10" s="262"/>
      <c r="H10" s="262"/>
      <c r="I10" s="262"/>
      <c r="J10" s="263"/>
    </row>
    <row r="11" spans="2:15" ht="18" customHeight="1" x14ac:dyDescent="0.2">
      <c r="B11" s="261"/>
      <c r="C11" s="262"/>
      <c r="D11" s="262"/>
      <c r="E11" s="262"/>
      <c r="F11" s="262"/>
      <c r="G11" s="262"/>
      <c r="H11" s="262"/>
      <c r="I11" s="262"/>
      <c r="J11" s="263"/>
    </row>
    <row r="12" spans="2:15" ht="18" customHeight="1" x14ac:dyDescent="0.2">
      <c r="B12" s="261"/>
      <c r="C12" s="262"/>
      <c r="D12" s="262"/>
      <c r="E12" s="262"/>
      <c r="F12" s="262"/>
      <c r="G12" s="262"/>
      <c r="H12" s="262"/>
      <c r="I12" s="262"/>
      <c r="J12" s="263"/>
    </row>
    <row r="13" spans="2:15" ht="18" customHeight="1" x14ac:dyDescent="0.2">
      <c r="B13" s="261"/>
      <c r="C13" s="262"/>
      <c r="D13" s="262"/>
      <c r="E13" s="262"/>
      <c r="F13" s="262"/>
      <c r="G13" s="262"/>
      <c r="H13" s="262"/>
      <c r="I13" s="262"/>
      <c r="J13" s="263"/>
    </row>
    <row r="14" spans="2:15" ht="18" customHeight="1" thickBot="1" x14ac:dyDescent="0.25">
      <c r="B14" s="261"/>
      <c r="C14" s="262"/>
      <c r="D14" s="262"/>
      <c r="E14" s="262"/>
      <c r="F14" s="262"/>
      <c r="G14" s="262"/>
      <c r="H14" s="262"/>
      <c r="I14" s="262"/>
      <c r="J14" s="263"/>
    </row>
    <row r="15" spans="2:15" ht="18" customHeight="1" thickBot="1" x14ac:dyDescent="0.3">
      <c r="B15" s="40"/>
      <c r="C15" s="255" t="s">
        <v>305</v>
      </c>
      <c r="D15" s="256"/>
      <c r="E15" s="256"/>
      <c r="F15" s="256"/>
      <c r="G15" s="256"/>
      <c r="H15" s="256"/>
      <c r="I15" s="256"/>
      <c r="J15" s="257"/>
    </row>
    <row r="16" spans="2:15" ht="18" customHeight="1" thickBot="1" x14ac:dyDescent="0.3">
      <c r="B16" s="41"/>
      <c r="C16" s="433" t="s">
        <v>286</v>
      </c>
      <c r="D16" s="434"/>
      <c r="E16" s="434"/>
      <c r="F16" s="434"/>
      <c r="G16" s="434"/>
      <c r="H16" s="434"/>
      <c r="I16" s="434"/>
      <c r="J16" s="435"/>
    </row>
    <row r="17" spans="2:17" ht="15.75" thickBot="1" x14ac:dyDescent="0.25"/>
    <row r="18" spans="2:17" ht="39.950000000000003" customHeight="1" thickBot="1" x14ac:dyDescent="0.25">
      <c r="B18" s="16" t="s">
        <v>245</v>
      </c>
      <c r="C18" s="17"/>
      <c r="D18" s="17"/>
      <c r="E18" s="17"/>
      <c r="F18" s="17"/>
      <c r="G18" s="17"/>
      <c r="H18" s="17"/>
      <c r="I18" s="17"/>
      <c r="J18" s="17"/>
    </row>
    <row r="19" spans="2:17" ht="33" customHeight="1" thickBot="1" x14ac:dyDescent="0.25">
      <c r="B19" s="42" t="s">
        <v>36</v>
      </c>
      <c r="C19" s="43" t="s">
        <v>35</v>
      </c>
      <c r="D19" s="448" t="s">
        <v>12</v>
      </c>
      <c r="E19" s="449"/>
      <c r="F19" s="450" t="s">
        <v>11</v>
      </c>
      <c r="G19" s="451"/>
      <c r="H19" s="436" t="s">
        <v>10</v>
      </c>
      <c r="I19" s="437"/>
      <c r="J19" s="44" t="s">
        <v>215</v>
      </c>
    </row>
    <row r="20" spans="2:17" ht="24.95" customHeight="1" thickBot="1" x14ac:dyDescent="0.25">
      <c r="B20" s="45" t="s">
        <v>34</v>
      </c>
      <c r="C20" s="46" t="s">
        <v>33</v>
      </c>
      <c r="D20" s="46" t="s">
        <v>9</v>
      </c>
      <c r="E20" s="46" t="s">
        <v>8</v>
      </c>
      <c r="F20" s="46" t="s">
        <v>7</v>
      </c>
      <c r="G20" s="46" t="s">
        <v>6</v>
      </c>
      <c r="H20" s="46" t="s">
        <v>5</v>
      </c>
      <c r="I20" s="46" t="s">
        <v>4</v>
      </c>
      <c r="J20" s="46" t="s">
        <v>3</v>
      </c>
    </row>
    <row r="21" spans="2:17" ht="33" customHeight="1" thickBot="1" x14ac:dyDescent="0.25">
      <c r="B21" s="45" t="s">
        <v>276</v>
      </c>
      <c r="C21" s="445">
        <v>1</v>
      </c>
      <c r="D21" s="446"/>
      <c r="E21" s="447"/>
      <c r="F21" s="445">
        <v>0.9</v>
      </c>
      <c r="G21" s="447"/>
      <c r="H21" s="445">
        <v>0.8</v>
      </c>
      <c r="I21" s="446"/>
      <c r="J21" s="447"/>
    </row>
    <row r="22" spans="2:17" ht="24.95" customHeight="1" thickBot="1" x14ac:dyDescent="0.25">
      <c r="C22" s="47"/>
      <c r="D22" s="47"/>
      <c r="E22" s="47"/>
      <c r="F22" s="47"/>
      <c r="G22" s="47"/>
      <c r="H22" s="47"/>
      <c r="I22" s="47"/>
      <c r="J22" s="47"/>
    </row>
    <row r="23" spans="2:17" ht="24.95" customHeight="1" thickBot="1" x14ac:dyDescent="0.25">
      <c r="B23" s="48" t="s">
        <v>41</v>
      </c>
      <c r="C23" s="48"/>
      <c r="D23" s="48"/>
      <c r="E23" s="48"/>
      <c r="F23" s="48"/>
      <c r="G23" s="48"/>
      <c r="H23" s="48"/>
      <c r="I23" s="48"/>
      <c r="J23" s="48"/>
      <c r="L23" s="49"/>
    </row>
    <row r="24" spans="2:17" ht="24.95" customHeight="1" thickBot="1" x14ac:dyDescent="0.25">
      <c r="B24" s="45" t="s">
        <v>34</v>
      </c>
      <c r="C24" s="46" t="s">
        <v>33</v>
      </c>
      <c r="D24" s="46" t="s">
        <v>9</v>
      </c>
      <c r="E24" s="46" t="s">
        <v>8</v>
      </c>
      <c r="F24" s="46" t="s">
        <v>7</v>
      </c>
      <c r="G24" s="46" t="s">
        <v>6</v>
      </c>
      <c r="H24" s="46" t="s">
        <v>5</v>
      </c>
      <c r="I24" s="46" t="s">
        <v>4</v>
      </c>
      <c r="J24" s="46" t="s">
        <v>3</v>
      </c>
    </row>
    <row r="25" spans="2:17" ht="24.95" customHeight="1" thickBot="1" x14ac:dyDescent="0.25">
      <c r="B25" s="45" t="s">
        <v>58</v>
      </c>
      <c r="C25" s="18"/>
      <c r="D25" s="18"/>
      <c r="E25" s="18"/>
      <c r="F25" s="18"/>
      <c r="G25" s="18"/>
      <c r="H25" s="18"/>
      <c r="I25" s="18"/>
      <c r="J25" s="18"/>
      <c r="L25" s="50" t="s">
        <v>277</v>
      </c>
    </row>
    <row r="26" spans="2:17" ht="35.25" customHeight="1" thickBot="1" x14ac:dyDescent="0.25">
      <c r="B26" s="45" t="s">
        <v>29</v>
      </c>
      <c r="C26" s="32" t="str">
        <f>IF(C25&lt;&gt;"", C25*$C$21, "-")</f>
        <v>-</v>
      </c>
      <c r="D26" s="32" t="str">
        <f>IF(D25&lt;&gt;"", D25*$C$21, "-")</f>
        <v>-</v>
      </c>
      <c r="E26" s="32" t="str">
        <f>IF(E25&lt;&gt;"", E25*$C$21, "-")</f>
        <v>-</v>
      </c>
      <c r="F26" s="32" t="str">
        <f>IF(F25&lt;&gt;"", F25*$F$21, "-")</f>
        <v>-</v>
      </c>
      <c r="G26" s="32" t="str">
        <f>IF(G25&lt;&gt;"", G25*$F$21, "-")</f>
        <v>-</v>
      </c>
      <c r="H26" s="32" t="str">
        <f>IF(H25&lt;&gt;"", H25*$H$21, "-")</f>
        <v>-</v>
      </c>
      <c r="I26" s="32" t="str">
        <f>IF(I25&lt;&gt;"", I25*$H$21, "-")</f>
        <v>-</v>
      </c>
      <c r="J26" s="32" t="str">
        <f>IF(J25&lt;&gt;"", J25*$H$21, "-")</f>
        <v>-</v>
      </c>
      <c r="L26" s="51" t="str">
        <f>IFERROR(IF(COUNTIF(D26:J26, "-")&gt;0, "-",SUM(D26:J26)*12+C26*36), "-")</f>
        <v>-</v>
      </c>
    </row>
    <row r="27" spans="2:17" ht="24.95" customHeight="1" thickBot="1" x14ac:dyDescent="0.25">
      <c r="C27" s="19"/>
      <c r="D27" s="19"/>
      <c r="E27" s="19"/>
      <c r="F27" s="19"/>
      <c r="G27" s="19"/>
      <c r="H27" s="19"/>
      <c r="I27" s="19"/>
      <c r="J27" s="19"/>
      <c r="L27" s="52"/>
    </row>
    <row r="28" spans="2:17" ht="39.75" customHeight="1" thickBot="1" x14ac:dyDescent="0.25">
      <c r="B28" s="452" t="s">
        <v>247</v>
      </c>
      <c r="C28" s="453"/>
      <c r="D28" s="453"/>
      <c r="E28" s="453"/>
      <c r="F28" s="453"/>
      <c r="G28" s="453"/>
      <c r="H28" s="453"/>
      <c r="I28" s="453"/>
      <c r="J28" s="453"/>
      <c r="L28" s="53"/>
    </row>
    <row r="29" spans="2:17" ht="24.95" customHeight="1" thickBot="1" x14ac:dyDescent="0.25">
      <c r="B29" s="45" t="s">
        <v>34</v>
      </c>
      <c r="C29" s="46" t="s">
        <v>33</v>
      </c>
      <c r="D29" s="46" t="s">
        <v>9</v>
      </c>
      <c r="E29" s="46" t="s">
        <v>8</v>
      </c>
      <c r="F29" s="46" t="s">
        <v>7</v>
      </c>
      <c r="G29" s="46" t="s">
        <v>6</v>
      </c>
      <c r="H29" s="46" t="s">
        <v>5</v>
      </c>
      <c r="I29" s="46" t="s">
        <v>4</v>
      </c>
      <c r="J29" s="46" t="s">
        <v>3</v>
      </c>
      <c r="L29" s="20"/>
    </row>
    <row r="30" spans="2:17" ht="27" customHeight="1" thickBot="1" x14ac:dyDescent="0.25">
      <c r="B30" s="45" t="s">
        <v>59</v>
      </c>
      <c r="C30" s="18"/>
      <c r="D30" s="18"/>
      <c r="E30" s="18"/>
      <c r="F30" s="18"/>
      <c r="G30" s="18"/>
      <c r="H30" s="18"/>
      <c r="I30" s="18"/>
      <c r="J30" s="18"/>
      <c r="L30" s="20"/>
    </row>
    <row r="31" spans="2:17" ht="41.25" customHeight="1" thickBot="1" x14ac:dyDescent="0.25">
      <c r="B31" s="45" t="s">
        <v>37</v>
      </c>
      <c r="C31" s="32" t="str">
        <f>IF(AND(C30&lt;&gt;"",$D$37&lt;&gt;"-",$D$38&lt;&gt;"-"), C30*SUMPRODUCT($E$37:$E$39,$D$37:$D$39), "-")</f>
        <v>-</v>
      </c>
      <c r="D31" s="32" t="str">
        <f t="shared" ref="D31:J31" si="0">IF(AND(D30&lt;&gt;"",$D$37&lt;&gt;"-",$D$38&lt;&gt;"-"), D30*SUMPRODUCT($E$37:$E$39,$D$37:$D$39), "-")</f>
        <v>-</v>
      </c>
      <c r="E31" s="32" t="str">
        <f t="shared" si="0"/>
        <v>-</v>
      </c>
      <c r="F31" s="32" t="str">
        <f t="shared" si="0"/>
        <v>-</v>
      </c>
      <c r="G31" s="32" t="str">
        <f t="shared" si="0"/>
        <v>-</v>
      </c>
      <c r="H31" s="32" t="str">
        <f t="shared" si="0"/>
        <v>-</v>
      </c>
      <c r="I31" s="32" t="str">
        <f t="shared" si="0"/>
        <v>-</v>
      </c>
      <c r="J31" s="32" t="str">
        <f t="shared" si="0"/>
        <v>-</v>
      </c>
      <c r="K31" s="54"/>
      <c r="L31" s="55" t="s">
        <v>214</v>
      </c>
    </row>
    <row r="32" spans="2:17" ht="32.25" customHeight="1" thickBot="1" x14ac:dyDescent="0.25">
      <c r="B32" s="45" t="s">
        <v>38</v>
      </c>
      <c r="C32" s="32" t="str">
        <f>IF(C31="-", "-", C31*$C$21)</f>
        <v>-</v>
      </c>
      <c r="D32" s="32" t="str">
        <f>IF(D31="-", "-", D31*$C$21)</f>
        <v>-</v>
      </c>
      <c r="E32" s="32" t="str">
        <f>IF(E31="-", "-", E31*$C$21)</f>
        <v>-</v>
      </c>
      <c r="F32" s="32" t="str">
        <f>IF(F31="-", "-", F31*$F$21)</f>
        <v>-</v>
      </c>
      <c r="G32" s="32" t="str">
        <f>IF(G31="-", "-", G31*$F$21)</f>
        <v>-</v>
      </c>
      <c r="H32" s="32" t="str">
        <f>IF(H31="-", "-", H31*$H$21)</f>
        <v>-</v>
      </c>
      <c r="I32" s="32" t="str">
        <f>IF(I31="-", "-", I31*$H$21)</f>
        <v>-</v>
      </c>
      <c r="J32" s="32" t="str">
        <f>IF(J31="-", "-", J31*$H$21)</f>
        <v>-</v>
      </c>
      <c r="K32" s="21"/>
      <c r="L32" s="51" t="str">
        <f>IFERROR(IF(COUNTIF(D32:J32, "-")&gt;0, "-", SUM(D32:J32)*12+C32*36), "-")</f>
        <v>-</v>
      </c>
      <c r="N32" s="56"/>
      <c r="Q32" s="57"/>
    </row>
    <row r="33" spans="2:19" ht="23.25" customHeight="1" thickBot="1" x14ac:dyDescent="0.25">
      <c r="B33" s="58"/>
      <c r="C33" s="22"/>
      <c r="D33" s="22"/>
      <c r="E33" s="22"/>
      <c r="F33" s="22"/>
      <c r="G33" s="22"/>
      <c r="H33" s="22"/>
      <c r="I33" s="22"/>
      <c r="J33" s="22"/>
      <c r="K33" s="21"/>
      <c r="L33" s="59"/>
      <c r="N33" s="56"/>
      <c r="Q33" s="57"/>
    </row>
    <row r="34" spans="2:19" ht="36.75" customHeight="1" thickBot="1" x14ac:dyDescent="0.3">
      <c r="B34" s="442" t="s">
        <v>216</v>
      </c>
      <c r="C34" s="443"/>
      <c r="D34" s="443"/>
      <c r="E34" s="444"/>
      <c r="F34" s="22"/>
      <c r="G34" s="22"/>
      <c r="H34" s="22"/>
      <c r="I34" s="22"/>
      <c r="J34" s="22"/>
      <c r="K34" s="23" t="s">
        <v>32</v>
      </c>
      <c r="L34" s="60" t="str">
        <f>IFERROR(IF(OR(L26="-",L32="-"), "-", L26+L32), "-")</f>
        <v>-</v>
      </c>
      <c r="P34" s="56"/>
      <c r="S34" s="57"/>
    </row>
    <row r="35" spans="2:19" ht="85.5" customHeight="1" thickBot="1" x14ac:dyDescent="0.25">
      <c r="B35" s="439" t="s">
        <v>236</v>
      </c>
      <c r="C35" s="440"/>
      <c r="D35" s="440"/>
      <c r="E35" s="441"/>
      <c r="M35" s="21"/>
      <c r="P35" s="56"/>
      <c r="S35" s="57"/>
    </row>
    <row r="36" spans="2:19" ht="60" customHeight="1" thickBot="1" x14ac:dyDescent="0.25">
      <c r="B36" s="61" t="s">
        <v>217</v>
      </c>
      <c r="C36" s="24" t="s">
        <v>237</v>
      </c>
      <c r="D36" s="24" t="s">
        <v>238</v>
      </c>
      <c r="E36" s="24" t="s">
        <v>2</v>
      </c>
      <c r="G36" s="438"/>
      <c r="H36" s="438"/>
      <c r="I36" s="438"/>
    </row>
    <row r="37" spans="2:19" ht="43.5" customHeight="1" thickBot="1" x14ac:dyDescent="0.25">
      <c r="B37" s="62" t="s">
        <v>229</v>
      </c>
      <c r="C37" s="25"/>
      <c r="D37" s="26" t="str">
        <f t="shared" ref="D37:D39" si="1">IF(C37&lt;&gt;"",C37+100%,"-")</f>
        <v>-</v>
      </c>
      <c r="E37" s="27">
        <v>0.5</v>
      </c>
      <c r="F37" s="28"/>
      <c r="G37" s="29"/>
      <c r="H37" s="29"/>
      <c r="I37" s="29"/>
      <c r="J37" s="28"/>
      <c r="K37" s="28"/>
      <c r="L37" s="28"/>
    </row>
    <row r="38" spans="2:19" ht="43.5" customHeight="1" thickBot="1" x14ac:dyDescent="0.25">
      <c r="B38" s="62" t="s">
        <v>230</v>
      </c>
      <c r="C38" s="25"/>
      <c r="D38" s="26" t="str">
        <f t="shared" si="1"/>
        <v>-</v>
      </c>
      <c r="E38" s="30">
        <v>0.3</v>
      </c>
      <c r="F38" s="28"/>
      <c r="G38" s="29"/>
      <c r="H38" s="29"/>
      <c r="I38" s="29"/>
      <c r="J38" s="28"/>
      <c r="K38" s="28"/>
      <c r="L38" s="28"/>
    </row>
    <row r="39" spans="2:19" ht="43.5" customHeight="1" thickBot="1" x14ac:dyDescent="0.25">
      <c r="B39" s="62" t="s">
        <v>231</v>
      </c>
      <c r="C39" s="31">
        <v>0</v>
      </c>
      <c r="D39" s="26">
        <f t="shared" si="1"/>
        <v>1</v>
      </c>
      <c r="E39" s="30">
        <v>0.2</v>
      </c>
      <c r="G39" s="29"/>
      <c r="H39" s="29"/>
      <c r="I39" s="29"/>
    </row>
    <row r="40" spans="2:19" ht="24.95" customHeight="1" x14ac:dyDescent="0.2"/>
    <row r="41" spans="2:19" ht="24.95" customHeight="1" x14ac:dyDescent="0.2"/>
    <row r="42" spans="2:19" ht="24.95" customHeight="1" x14ac:dyDescent="0.2"/>
  </sheetData>
  <sheetProtection password="EF0D" sheet="1" objects="1" scenarios="1"/>
  <mergeCells count="15">
    <mergeCell ref="H19:I19"/>
    <mergeCell ref="G36:I36"/>
    <mergeCell ref="B35:E35"/>
    <mergeCell ref="B34:E34"/>
    <mergeCell ref="H21:J21"/>
    <mergeCell ref="D19:E19"/>
    <mergeCell ref="F19:G19"/>
    <mergeCell ref="C21:E21"/>
    <mergeCell ref="F21:G21"/>
    <mergeCell ref="B28:J28"/>
    <mergeCell ref="L4:O8"/>
    <mergeCell ref="B2:J2"/>
    <mergeCell ref="B3:J14"/>
    <mergeCell ref="C15:J15"/>
    <mergeCell ref="C16:J16"/>
  </mergeCells>
  <conditionalFormatting sqref="C37:C39 C25:J25 C30:J30">
    <cfRule type="containsBlanks" dxfId="3" priority="7">
      <formula>LEN(TRIM(C25))=0</formula>
    </cfRule>
  </conditionalFormatting>
  <conditionalFormatting sqref="C35">
    <cfRule type="containsBlanks" dxfId="2" priority="5">
      <formula>LEN(TRIM(C35))=0</formula>
    </cfRule>
  </conditionalFormatting>
  <conditionalFormatting sqref="L4">
    <cfRule type="containsText" dxfId="1" priority="1" operator="containsText" text="Det finns krav eller tilldelningskriterier som ej är besvarade i arbetsbladet">
      <formula>NOT(ISERROR(SEARCH("Det finns krav eller tilldelningskriterier som ej är besvarade i arbetsbladet",L4)))</formula>
    </cfRule>
    <cfRule type="containsText" dxfId="0" priority="2" operator="containsText" text="Samtliga nödvändiga celler i detta arbetsblad är ifyllda">
      <formula>NOT(ISERROR(SEARCH("Samtliga nödvändiga celler i detta arbetsblad är ifyllda",L4)))</formula>
    </cfRule>
  </conditionalFormatting>
  <dataValidations count="1">
    <dataValidation type="decimal" operator="greaterThanOrEqual" allowBlank="1" showInputMessage="1" showErrorMessage="1" sqref="C25:J25 C37:C38 C30:J30">
      <formula1>0</formula1>
    </dataValidation>
  </dataValidations>
  <pageMargins left="0.23622047244094491" right="0.23622047244094491" top="0.74803149606299213" bottom="0.74803149606299213" header="0.31496062992125984" footer="0.31496062992125984"/>
  <pageSetup paperSize="9" scale="41" fitToHeight="0" orientation="landscape" horizontalDpi="200" verticalDpi="200" r:id="rId1"/>
  <headerFooter>
    <oddHeader>&amp;A</oddHeader>
    <oddFooter>Sida &amp;P av &amp;N</oddFooter>
  </headerFooter>
  <colBreaks count="1" manualBreakCount="1">
    <brk id="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5F1BAABE9D68D4193253EBD349274A4" ma:contentTypeVersion="6" ma:contentTypeDescription="Skapa ett nytt dokument." ma:contentTypeScope="" ma:versionID="d729e66c674169fbc313a1d7886c325f">
  <xsd:schema xmlns:xsd="http://www.w3.org/2001/XMLSchema" xmlns:xs="http://www.w3.org/2001/XMLSchema" xmlns:p="http://schemas.microsoft.com/office/2006/metadata/properties" xmlns:ns2="a10f56b3-21ad-4217-8187-a399fe864dc8" targetNamespace="http://schemas.microsoft.com/office/2006/metadata/properties" ma:root="true" ma:fieldsID="6e01ab348f73bc57b85020023df03703" ns2:_="">
    <xsd:import namespace="a10f56b3-21ad-4217-8187-a399fe864dc8"/>
    <xsd:element name="properties">
      <xsd:complexType>
        <xsd:sequence>
          <xsd:element name="documentManagement">
            <xsd:complexType>
              <xsd:all>
                <xsd:element ref="ns2:Upphandling_x0020_nr" minOccurs="0"/>
                <xsd:element ref="ns2:Avtal_x002f_Direkupphandling_x0020_jurist" minOccurs="0"/>
                <xsd:element ref="ns2:Typ_x0020_av_x0020_dokument" minOccurs="0"/>
                <xsd:element ref="ns2:Slutversion" minOccurs="0"/>
                <xsd:element ref="ns2:inx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0f56b3-21ad-4217-8187-a399fe864dc8" elementFormDefault="qualified">
    <xsd:import namespace="http://schemas.microsoft.com/office/2006/documentManagement/types"/>
    <xsd:import namespace="http://schemas.microsoft.com/office/infopath/2007/PartnerControls"/>
    <xsd:element name="Upphandling_x0020_nr" ma:index="8" nillable="true" ma:displayName="Upphandling" ma:internalName="Upphandling_x0020_nr">
      <xsd:simpleType>
        <xsd:restriction base="dms:Text">
          <xsd:maxLength value="255"/>
        </xsd:restriction>
      </xsd:simpleType>
    </xsd:element>
    <xsd:element name="Avtal_x002f_Direkupphandling_x0020_jurist" ma:index="9" nillable="true" ma:displayName="Avtal/Direkupphandling jurist" ma:internalName="Avtal_x002f_Direkupphandling_x0020_jurist">
      <xsd:simpleType>
        <xsd:restriction base="dms:Text">
          <xsd:maxLength value="255"/>
        </xsd:restriction>
      </xsd:simpleType>
    </xsd:element>
    <xsd:element name="Typ_x0020_av_x0020_dokument" ma:index="10" nillable="true" ma:displayName="Typ av dokument" ma:internalName="Typ_x0020_av_x0020_dokument">
      <xsd:simpleType>
        <xsd:restriction base="dms:Text">
          <xsd:maxLength value="255"/>
        </xsd:restriction>
      </xsd:simpleType>
    </xsd:element>
    <xsd:element name="Slutversion" ma:index="11" nillable="true" ma:displayName="Slutversion" ma:default="1" ma:internalName="Slutversion">
      <xsd:simpleType>
        <xsd:restriction base="dms:Boolean"/>
      </xsd:simpleType>
    </xsd:element>
    <xsd:element name="inxw" ma:index="12" nillable="true" ma:displayName="Kommentar" ma:internalName="inxw">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nxw xmlns="a10f56b3-21ad-4217-8187-a399fe864dc8" xsi:nil="true"/>
    <Avtal_x002f_Direkupphandling_x0020_jurist xmlns="a10f56b3-21ad-4217-8187-a399fe864dc8">Avtal</Avtal_x002f_Direkupphandling_x0020_jurist>
    <Upphandling_x0020_nr xmlns="a10f56b3-21ad-4217-8187-a399fe864dc8">2 - Nova Software AB</Upphandling_x0020_nr>
    <Typ_x0020_av_x0020_dokument xmlns="a10f56b3-21ad-4217-8187-a399fe864dc8">04 Förfrågningsunderlaget</Typ_x0020_av_x0020_dokument>
    <Slutversion xmlns="a10f56b3-21ad-4217-8187-a399fe864dc8">false</Slutversion>
  </documentManagement>
</p:properties>
</file>

<file path=customXml/itemProps1.xml><?xml version="1.0" encoding="utf-8"?>
<ds:datastoreItem xmlns:ds="http://schemas.openxmlformats.org/officeDocument/2006/customXml" ds:itemID="{8DA51B5C-2FA4-4880-9D98-3F5BC4AF5597}"/>
</file>

<file path=customXml/itemProps2.xml><?xml version="1.0" encoding="utf-8"?>
<ds:datastoreItem xmlns:ds="http://schemas.openxmlformats.org/officeDocument/2006/customXml" ds:itemID="{1232B89E-A9E9-405C-BABE-5C5049B872F7}"/>
</file>

<file path=customXml/itemProps3.xml><?xml version="1.0" encoding="utf-8"?>
<ds:datastoreItem xmlns:ds="http://schemas.openxmlformats.org/officeDocument/2006/customXml" ds:itemID="{BBC3861A-58B7-4F77-A410-A4DAEDBB8C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9</vt:i4>
      </vt:variant>
    </vt:vector>
  </HeadingPairs>
  <TitlesOfParts>
    <vt:vector size="17" baseType="lpstr">
      <vt:lpstr>Bilaga 2</vt:lpstr>
      <vt:lpstr>Instruktioner</vt:lpstr>
      <vt:lpstr>Summering</vt:lpstr>
      <vt:lpstr>Kontext Krav &amp; Funktionalitet</vt:lpstr>
      <vt:lpstr>Krav &amp; Funktionalitet</vt:lpstr>
      <vt:lpstr>Införande</vt:lpstr>
      <vt:lpstr> Timpriser</vt:lpstr>
      <vt:lpstr>Underhåll</vt:lpstr>
      <vt:lpstr>Inforande</vt:lpstr>
      <vt:lpstr>Inforandeperiod</vt:lpstr>
      <vt:lpstr>juli_september_2016</vt:lpstr>
      <vt:lpstr>' Timpriser'!Utskriftsområde</vt:lpstr>
      <vt:lpstr>'Bilaga 2'!Utskriftsområde</vt:lpstr>
      <vt:lpstr>Införande!Utskriftsområde</vt:lpstr>
      <vt:lpstr>Instruktioner!Utskriftsområde</vt:lpstr>
      <vt:lpstr>Summering!Utskriftsområde</vt:lpstr>
      <vt:lpstr>Underhåll!Utskriftsområde</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Keskitalo</dc:creator>
  <cp:lastModifiedBy>Elin Widman (extern)</cp:lastModifiedBy>
  <cp:lastPrinted>2013-05-23T07:39:18Z</cp:lastPrinted>
  <dcterms:created xsi:type="dcterms:W3CDTF">2013-03-05T13:17:44Z</dcterms:created>
  <dcterms:modified xsi:type="dcterms:W3CDTF">2016-11-02T15:02:01Z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0x01010075F1BAABE9D68D4193253EBD349274A4</vt:lpwstr>
  </property>
</Properties>
</file>